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il497\Desktop\University\PhD work\Manuscripts\Freshwater prawn\"/>
    </mc:Choice>
  </mc:AlternateContent>
  <xr:revisionPtr revIDLastSave="0" documentId="13_ncr:1_{DA8CDC03-29F3-47B5-BD30-98BAECEAAB87}" xr6:coauthVersionLast="46" xr6:coauthVersionMax="46" xr10:uidLastSave="{00000000-0000-0000-0000-000000000000}"/>
  <bookViews>
    <workbookView xWindow="28680" yWindow="-90" windowWidth="29040" windowHeight="15840" activeTab="1" xr2:uid="{DD4B1C1F-33E2-44FD-8F93-63A6E60CC10E}"/>
  </bookViews>
  <sheets>
    <sheet name="Prawn tissue Glycogen assay " sheetId="1" r:id="rId1"/>
    <sheet name="Haemolymph Lactate assay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4" i="1" l="1"/>
  <c r="V64" i="1"/>
  <c r="T64" i="1"/>
  <c r="AB47" i="1"/>
  <c r="AA47" i="1"/>
  <c r="Z42" i="1"/>
  <c r="Z43" i="1"/>
  <c r="Z44" i="1"/>
  <c r="Z45" i="1"/>
  <c r="Z46" i="1"/>
  <c r="Z47" i="1"/>
  <c r="Z48" i="1"/>
  <c r="Z50" i="1"/>
  <c r="Z51" i="1"/>
  <c r="Z52" i="1"/>
  <c r="Z55" i="1"/>
  <c r="Z38" i="1"/>
  <c r="Y42" i="1"/>
  <c r="Y43" i="1"/>
  <c r="Y44" i="1"/>
  <c r="Y45" i="1"/>
  <c r="Y46" i="1"/>
  <c r="Y47" i="1"/>
  <c r="Y48" i="1"/>
  <c r="Y50" i="1"/>
  <c r="Y51" i="1"/>
  <c r="Y52" i="1"/>
  <c r="Y55" i="1"/>
  <c r="Y38" i="1"/>
  <c r="X42" i="1"/>
  <c r="X43" i="1"/>
  <c r="X44" i="1"/>
  <c r="X45" i="1"/>
  <c r="X46" i="1"/>
  <c r="X47" i="1"/>
  <c r="X48" i="1"/>
  <c r="X50" i="1"/>
  <c r="X51" i="1"/>
  <c r="X52" i="1"/>
  <c r="X55" i="1"/>
  <c r="X38" i="1"/>
  <c r="W47" i="1"/>
  <c r="W55" i="1"/>
  <c r="W50" i="1"/>
  <c r="W51" i="1"/>
  <c r="W52" i="1"/>
  <c r="W48" i="1"/>
  <c r="W43" i="1"/>
  <c r="W44" i="1"/>
  <c r="W45" i="1"/>
  <c r="W46" i="1"/>
  <c r="W42" i="1"/>
  <c r="W38" i="1"/>
  <c r="V42" i="1"/>
  <c r="V43" i="1"/>
  <c r="V44" i="1"/>
  <c r="V45" i="1"/>
  <c r="V46" i="1"/>
  <c r="V47" i="1"/>
  <c r="V48" i="1"/>
  <c r="V50" i="1"/>
  <c r="V51" i="1"/>
  <c r="V52" i="1"/>
  <c r="V55" i="1"/>
  <c r="V38" i="1"/>
  <c r="U42" i="1"/>
  <c r="U43" i="1"/>
  <c r="U44" i="1"/>
  <c r="U45" i="1"/>
  <c r="U46" i="1"/>
  <c r="U47" i="1"/>
  <c r="U48" i="1"/>
  <c r="U50" i="1"/>
  <c r="U51" i="1"/>
  <c r="U52" i="1"/>
  <c r="U55" i="1"/>
  <c r="S58" i="1"/>
  <c r="S53" i="1"/>
  <c r="T47" i="1"/>
  <c r="S47" i="1"/>
  <c r="S41" i="1"/>
  <c r="U38" i="1"/>
  <c r="T56" i="1"/>
  <c r="U56" i="1" s="1"/>
  <c r="V56" i="1" s="1"/>
  <c r="W56" i="1" s="1"/>
  <c r="X56" i="1" s="1"/>
  <c r="Y56" i="1" s="1"/>
  <c r="Z56" i="1" s="1"/>
  <c r="T57" i="1"/>
  <c r="U57" i="1" s="1"/>
  <c r="V57" i="1" s="1"/>
  <c r="W57" i="1" s="1"/>
  <c r="X57" i="1" s="1"/>
  <c r="Y57" i="1" s="1"/>
  <c r="Z57" i="1" s="1"/>
  <c r="T55" i="1"/>
  <c r="T54" i="1"/>
  <c r="T51" i="1"/>
  <c r="T52" i="1"/>
  <c r="T50" i="1"/>
  <c r="T49" i="1"/>
  <c r="U49" i="1" s="1"/>
  <c r="V49" i="1" s="1"/>
  <c r="W49" i="1" s="1"/>
  <c r="T48" i="1"/>
  <c r="T46" i="1"/>
  <c r="T43" i="1"/>
  <c r="T44" i="1"/>
  <c r="T45" i="1"/>
  <c r="T42" i="1"/>
  <c r="T39" i="1"/>
  <c r="U39" i="1" s="1"/>
  <c r="V39" i="1" s="1"/>
  <c r="W39" i="1" s="1"/>
  <c r="T40" i="1"/>
  <c r="U40" i="1" s="1"/>
  <c r="V40" i="1" s="1"/>
  <c r="W40" i="1" s="1"/>
  <c r="X40" i="1" s="1"/>
  <c r="Y40" i="1" s="1"/>
  <c r="Z40" i="1" s="1"/>
  <c r="T38" i="1"/>
  <c r="S56" i="1"/>
  <c r="S57" i="1"/>
  <c r="S55" i="1"/>
  <c r="S54" i="1"/>
  <c r="S51" i="1"/>
  <c r="S52" i="1"/>
  <c r="S50" i="1"/>
  <c r="S49" i="1"/>
  <c r="S48" i="1"/>
  <c r="S46" i="1"/>
  <c r="S43" i="1"/>
  <c r="S44" i="1"/>
  <c r="S45" i="1"/>
  <c r="S42" i="1"/>
  <c r="S39" i="1"/>
  <c r="S40" i="1"/>
  <c r="S38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U27" i="1"/>
  <c r="U33" i="1" s="1"/>
  <c r="V29" i="1"/>
  <c r="V28" i="1"/>
  <c r="V26" i="1"/>
  <c r="U29" i="1"/>
  <c r="U28" i="1"/>
  <c r="U26" i="1"/>
  <c r="T29" i="1"/>
  <c r="T28" i="1"/>
  <c r="T27" i="1"/>
  <c r="T33" i="1" s="1"/>
  <c r="T26" i="1"/>
  <c r="W26" i="1"/>
  <c r="T32" i="1" s="1"/>
  <c r="X29" i="1"/>
  <c r="Y29" i="1" s="1"/>
  <c r="V35" i="1" s="1"/>
  <c r="X28" i="1"/>
  <c r="Y28" i="1" s="1"/>
  <c r="V34" i="1" s="1"/>
  <c r="X27" i="1"/>
  <c r="Y27" i="1" s="1"/>
  <c r="X26" i="1"/>
  <c r="Y26" i="1" s="1"/>
  <c r="V32" i="1" s="1"/>
  <c r="W29" i="1"/>
  <c r="T35" i="1" s="1"/>
  <c r="W28" i="1"/>
  <c r="T34" i="1" s="1"/>
  <c r="W27" i="1"/>
  <c r="T41" i="1" l="1"/>
  <c r="U41" i="1" s="1"/>
  <c r="V41" i="1" s="1"/>
  <c r="W41" i="1"/>
  <c r="X41" i="1" s="1"/>
  <c r="Y41" i="1" s="1"/>
  <c r="Z41" i="1" s="1"/>
  <c r="T63" i="1" s="1"/>
  <c r="X39" i="1"/>
  <c r="Y39" i="1" s="1"/>
  <c r="Z39" i="1" s="1"/>
  <c r="AA41" i="1" s="1"/>
  <c r="U32" i="1"/>
  <c r="T58" i="1"/>
  <c r="U58" i="1" s="1"/>
  <c r="V58" i="1" s="1"/>
  <c r="T53" i="1"/>
  <c r="U53" i="1" s="1"/>
  <c r="V53" i="1" s="1"/>
  <c r="X49" i="1"/>
  <c r="Y49" i="1" s="1"/>
  <c r="Z49" i="1" s="1"/>
  <c r="AA53" i="1" s="1"/>
  <c r="W53" i="1"/>
  <c r="X53" i="1" s="1"/>
  <c r="Y53" i="1" s="1"/>
  <c r="Z53" i="1" s="1"/>
  <c r="T65" i="1" s="1"/>
  <c r="U34" i="1"/>
  <c r="U35" i="1"/>
  <c r="U54" i="1"/>
  <c r="V54" i="1" s="1"/>
  <c r="W54" i="1" s="1"/>
  <c r="V27" i="1"/>
  <c r="V33" i="1" s="1"/>
  <c r="Y21" i="1"/>
  <c r="Y22" i="1"/>
  <c r="Y20" i="1"/>
  <c r="Y18" i="1"/>
  <c r="Y19" i="1"/>
  <c r="Y17" i="1"/>
  <c r="U21" i="1"/>
  <c r="U22" i="1"/>
  <c r="U20" i="1"/>
  <c r="U18" i="1"/>
  <c r="U19" i="1"/>
  <c r="U17" i="1"/>
  <c r="X18" i="1"/>
  <c r="X19" i="1"/>
  <c r="X20" i="1"/>
  <c r="X21" i="1"/>
  <c r="X22" i="1"/>
  <c r="X17" i="1"/>
  <c r="T22" i="1"/>
  <c r="T18" i="1"/>
  <c r="T19" i="1"/>
  <c r="T20" i="1"/>
  <c r="T21" i="1"/>
  <c r="T17" i="1"/>
  <c r="U63" i="1" l="1"/>
  <c r="AB41" i="1"/>
  <c r="V63" i="1" s="1"/>
  <c r="U65" i="1"/>
  <c r="AB53" i="1"/>
  <c r="V65" i="1" s="1"/>
  <c r="W58" i="1"/>
  <c r="X58" i="1" s="1"/>
  <c r="Y58" i="1" s="1"/>
  <c r="Z58" i="1" s="1"/>
  <c r="T66" i="1" s="1"/>
  <c r="X54" i="1"/>
  <c r="Y54" i="1" s="1"/>
  <c r="Z54" i="1" s="1"/>
  <c r="AA58" i="1" s="1"/>
  <c r="U66" i="1" l="1"/>
  <c r="AB58" i="1"/>
  <c r="V66" i="1" s="1"/>
</calcChain>
</file>

<file path=xl/sharedStrings.xml><?xml version="1.0" encoding="utf-8"?>
<sst xmlns="http://schemas.openxmlformats.org/spreadsheetml/2006/main" count="334" uniqueCount="108">
  <si>
    <t>A</t>
  </si>
  <si>
    <t>B</t>
  </si>
  <si>
    <t>C</t>
  </si>
  <si>
    <t>D</t>
  </si>
  <si>
    <t>E</t>
  </si>
  <si>
    <t>F</t>
  </si>
  <si>
    <t>G</t>
  </si>
  <si>
    <t>H</t>
  </si>
  <si>
    <t>Run1</t>
  </si>
  <si>
    <t>Run2</t>
  </si>
  <si>
    <t>Template</t>
  </si>
  <si>
    <t>Vehicle control</t>
  </si>
  <si>
    <t>Glucose</t>
  </si>
  <si>
    <t>Ado 0.25</t>
  </si>
  <si>
    <t>Ado 2.5</t>
  </si>
  <si>
    <t>Ado 25</t>
  </si>
  <si>
    <t>Free Gluc</t>
  </si>
  <si>
    <t>SC1A</t>
  </si>
  <si>
    <t>SC1B</t>
  </si>
  <si>
    <t>SC2A</t>
  </si>
  <si>
    <t>SC3A</t>
  </si>
  <si>
    <t>SC4A</t>
  </si>
  <si>
    <t>SC5A</t>
  </si>
  <si>
    <t>SC6A</t>
  </si>
  <si>
    <t>BLANK</t>
  </si>
  <si>
    <t>SC2B</t>
  </si>
  <si>
    <t>SC3B</t>
  </si>
  <si>
    <t>SC4B</t>
  </si>
  <si>
    <t>SC5B</t>
  </si>
  <si>
    <t>SC6B</t>
  </si>
  <si>
    <t>Row D is broken</t>
  </si>
  <si>
    <t>VC1A</t>
  </si>
  <si>
    <t>VC1B</t>
  </si>
  <si>
    <t>VC1</t>
  </si>
  <si>
    <t>VC2A</t>
  </si>
  <si>
    <t>VC3A</t>
  </si>
  <si>
    <t>VC2B</t>
  </si>
  <si>
    <t>VC3B</t>
  </si>
  <si>
    <t>ADA</t>
  </si>
  <si>
    <t>ADB</t>
  </si>
  <si>
    <t>ADC</t>
  </si>
  <si>
    <t>VC</t>
  </si>
  <si>
    <t>ADA1A</t>
  </si>
  <si>
    <t>ADA1B</t>
  </si>
  <si>
    <t>ADA2A</t>
  </si>
  <si>
    <t>ADA3A</t>
  </si>
  <si>
    <t>ADA2B</t>
  </si>
  <si>
    <t>ADA3B</t>
  </si>
  <si>
    <t>ADA4A</t>
  </si>
  <si>
    <t>ADA4B</t>
  </si>
  <si>
    <t>ADA5A</t>
  </si>
  <si>
    <t>ADA5B</t>
  </si>
  <si>
    <t>ADB1A</t>
  </si>
  <si>
    <t>ADC1A</t>
  </si>
  <si>
    <t>ADB2A</t>
  </si>
  <si>
    <t>ADB3A</t>
  </si>
  <si>
    <t>ADB4A</t>
  </si>
  <si>
    <t>ADB5A</t>
  </si>
  <si>
    <t>ADBAB</t>
  </si>
  <si>
    <t>ADB2B</t>
  </si>
  <si>
    <t>ADB3B</t>
  </si>
  <si>
    <t>ADB4B</t>
  </si>
  <si>
    <t>ADB5B</t>
  </si>
  <si>
    <t>ADC2A</t>
  </si>
  <si>
    <t>ADC3A</t>
  </si>
  <si>
    <t>ADC4A</t>
  </si>
  <si>
    <t>ADC3B</t>
  </si>
  <si>
    <t>ADC4B</t>
  </si>
  <si>
    <t>ADC1B</t>
  </si>
  <si>
    <t>ADC2B</t>
  </si>
  <si>
    <t>Work Gluc</t>
  </si>
  <si>
    <t xml:space="preserve">Free Gluc </t>
  </si>
  <si>
    <t>SC</t>
  </si>
  <si>
    <t>Glucose (mM)</t>
  </si>
  <si>
    <t>g/L</t>
  </si>
  <si>
    <t>Raw val</t>
  </si>
  <si>
    <t>Free</t>
  </si>
  <si>
    <t>Total</t>
  </si>
  <si>
    <t>SD</t>
  </si>
  <si>
    <t>SEM</t>
  </si>
  <si>
    <t>raw val</t>
  </si>
  <si>
    <t>Weight (g)</t>
  </si>
  <si>
    <t>Correction</t>
  </si>
  <si>
    <t>VC2</t>
  </si>
  <si>
    <t>VC3</t>
  </si>
  <si>
    <t>ADA1</t>
  </si>
  <si>
    <t>ADA2</t>
  </si>
  <si>
    <t>ADA4</t>
  </si>
  <si>
    <t>ADA3</t>
  </si>
  <si>
    <t>ADA5</t>
  </si>
  <si>
    <t>ADB1</t>
  </si>
  <si>
    <t>ADB2</t>
  </si>
  <si>
    <t>ADB3</t>
  </si>
  <si>
    <t>ADB4</t>
  </si>
  <si>
    <t>ADB5</t>
  </si>
  <si>
    <t>ADC1</t>
  </si>
  <si>
    <t>ADC2</t>
  </si>
  <si>
    <t>ADC3</t>
  </si>
  <si>
    <t>ADC4</t>
  </si>
  <si>
    <t>Adj Gluc</t>
  </si>
  <si>
    <t>TOTAL</t>
  </si>
  <si>
    <t>FREE</t>
  </si>
  <si>
    <t>WORK</t>
  </si>
  <si>
    <t>ADJ</t>
  </si>
  <si>
    <t>CALCUALTED</t>
  </si>
  <si>
    <t>mg/L</t>
  </si>
  <si>
    <t>mM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</si>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</sst>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</font>
    <font>
      <b/>
      <sz val="9"/>
      <name val="Arial Unicode MS"/>
    </font>
    <font>
      <b/>
      <sz val="10"/>
      <name val="Arial Unicode MS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Protection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0" borderId="0" xfId="0" applyFont="1"/>
    <xf numFmtId="0" fontId="1" fillId="5" borderId="0" xfId="0" applyFont="1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5" borderId="0" xfId="0" applyFill="1" applyAlignment="1">
      <alignment horizontal="center" vertical="center"/>
    </xf>
    <xf numFmtId="0" fontId="1" fillId="8" borderId="0" xfId="0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5" borderId="0" xfId="0" applyFill="1"/>
    <xf numFmtId="0" fontId="1" fillId="0" borderId="0" xfId="0" applyFont="1" applyFill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0" borderId="0" xfId="1" applyBorder="1" applyAlignment="1">
      <alignment horizontal="center" vertical="center" wrapText="1"/>
    </xf>
    <xf numFmtId="0" fontId="2" fillId="0" borderId="0" xfId="1" applyBorder="1" applyAlignment="1">
      <alignment horizontal="left" wrapText="1"/>
    </xf>
    <xf numFmtId="0" fontId="2" fillId="0" borderId="0" xfId="1" applyBorder="1" applyAlignment="1">
      <alignment horizontal="center" vertical="center"/>
    </xf>
    <xf numFmtId="0" fontId="2" fillId="0" borderId="0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left" wrapText="1"/>
    </xf>
    <xf numFmtId="0" fontId="0" fillId="10" borderId="0" xfId="0" applyFill="1"/>
    <xf numFmtId="0" fontId="1" fillId="2" borderId="0" xfId="0" applyFont="1" applyFill="1" applyAlignment="1">
      <alignment horizontal="center" vertical="center"/>
    </xf>
    <xf numFmtId="0" fontId="2" fillId="11" borderId="0" xfId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/>
  </cellXfs>
  <cellStyles count="2">
    <cellStyle name="Normal" xfId="0" builtinId="0"/>
    <cellStyle name="Normal 2" xfId="1" xr:uid="{C8DC710D-2F6C-456C-9633-4E60D486F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Free Glucose</a:t>
            </a:r>
            <a:r>
              <a:rPr lang="en-NZ" baseline="0"/>
              <a:t> SC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909230096237971"/>
                  <c:y val="-1.427251732101616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'Prawn tissue Glycogen assay '!$T$17:$T$22</c:f>
              <c:numCache>
                <c:formatCode>General</c:formatCode>
                <c:ptCount val="6"/>
                <c:pt idx="0">
                  <c:v>1.8016000000000001</c:v>
                </c:pt>
                <c:pt idx="1">
                  <c:v>0.90080000000000005</c:v>
                </c:pt>
                <c:pt idx="2">
                  <c:v>0.45040000000000002</c:v>
                </c:pt>
                <c:pt idx="3">
                  <c:v>0.22520000000000001</c:v>
                </c:pt>
                <c:pt idx="4">
                  <c:v>0.11260000000000001</c:v>
                </c:pt>
                <c:pt idx="5">
                  <c:v>5.6300000000000003E-2</c:v>
                </c:pt>
              </c:numCache>
            </c:numRef>
          </c:xVal>
          <c:yVal>
            <c:numRef>
              <c:f>'Prawn tissue Glycogen assay '!$U$17:$U$22</c:f>
              <c:numCache>
                <c:formatCode>General</c:formatCode>
                <c:ptCount val="6"/>
                <c:pt idx="0">
                  <c:v>0.92674999999999996</c:v>
                </c:pt>
                <c:pt idx="1">
                  <c:v>0.64200000000000002</c:v>
                </c:pt>
                <c:pt idx="2">
                  <c:v>0.34199999999999997</c:v>
                </c:pt>
                <c:pt idx="3">
                  <c:v>0.28125</c:v>
                </c:pt>
                <c:pt idx="4">
                  <c:v>0.22473499999999999</c:v>
                </c:pt>
                <c:pt idx="5">
                  <c:v>0.18754999999999999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DA-436B-AFDE-9FA955ABB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505720"/>
        <c:axId val="692504736"/>
      </c:scatterChart>
      <c:valAx>
        <c:axId val="692505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04736"/>
        <c:crosses val="autoZero"/>
        <c:crossBetween val="midCat"/>
      </c:valAx>
      <c:valAx>
        <c:axId val="69250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5057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Work</a:t>
            </a:r>
            <a:r>
              <a:rPr lang="en-NZ" baseline="0"/>
              <a:t> Glucose SC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920341207349082"/>
                  <c:y val="2.729792147806004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'Prawn tissue Glycogen assay '!$X$17:$X$22</c:f>
              <c:numCache>
                <c:formatCode>General</c:formatCode>
                <c:ptCount val="6"/>
                <c:pt idx="0">
                  <c:v>1.8016000000000001</c:v>
                </c:pt>
                <c:pt idx="1">
                  <c:v>0.90080000000000005</c:v>
                </c:pt>
                <c:pt idx="2">
                  <c:v>0.45040000000000002</c:v>
                </c:pt>
                <c:pt idx="3">
                  <c:v>0.22520000000000001</c:v>
                </c:pt>
                <c:pt idx="4">
                  <c:v>0.11260000000000001</c:v>
                </c:pt>
                <c:pt idx="5">
                  <c:v>5.6300000000000003E-2</c:v>
                </c:pt>
              </c:numCache>
            </c:numRef>
          </c:xVal>
          <c:yVal>
            <c:numRef>
              <c:f>'Prawn tissue Glycogen assay '!$Y$17:$Y$22</c:f>
              <c:numCache>
                <c:formatCode>General</c:formatCode>
                <c:ptCount val="6"/>
                <c:pt idx="0">
                  <c:v>1.6567499999999999</c:v>
                </c:pt>
                <c:pt idx="1">
                  <c:v>1.02275</c:v>
                </c:pt>
                <c:pt idx="2">
                  <c:v>0.61329999999999996</c:v>
                </c:pt>
                <c:pt idx="3">
                  <c:v>0.37914999999999999</c:v>
                </c:pt>
                <c:pt idx="4">
                  <c:v>0.27905000000000002</c:v>
                </c:pt>
                <c:pt idx="5">
                  <c:v>0.21775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B3-4791-BC29-8B411AC6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8987784"/>
        <c:axId val="698988112"/>
      </c:scatterChart>
      <c:valAx>
        <c:axId val="69898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988112"/>
        <c:crosses val="autoZero"/>
        <c:crossBetween val="midCat"/>
      </c:valAx>
      <c:valAx>
        <c:axId val="69898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987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295999606572419E-2"/>
          <c:y val="0.15819025522041766"/>
          <c:w val="0.89027304966476695"/>
          <c:h val="0.7202400569998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'Prawn tissue Glycogen assay '!$V$63:$V$66</c:f>
                <c:numCache>
                  <c:formatCode>General</c:formatCode>
                  <c:ptCount val="4"/>
                  <c:pt idx="0">
                    <c:v>18.259395685031148</c:v>
                  </c:pt>
                  <c:pt idx="1">
                    <c:v>14.551548752638272</c:v>
                  </c:pt>
                  <c:pt idx="2">
                    <c:v>4.5291624074705075</c:v>
                  </c:pt>
                  <c:pt idx="3">
                    <c:v>17.590281891223022</c:v>
                  </c:pt>
                </c:numCache>
              </c:numRef>
            </c:plus>
            <c:minus>
              <c:numRef>
                <c:f>'Prawn tissue Glycogen assay '!$V$63:$V$66</c:f>
                <c:numCache>
                  <c:formatCode>General</c:formatCode>
                  <c:ptCount val="4"/>
                  <c:pt idx="0">
                    <c:v>18.259395685031148</c:v>
                  </c:pt>
                  <c:pt idx="1">
                    <c:v>14.551548752638272</c:v>
                  </c:pt>
                  <c:pt idx="2">
                    <c:v>4.5291624074705075</c:v>
                  </c:pt>
                  <c:pt idx="3">
                    <c:v>17.590281891223022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'Prawn tissue Glycogen assay '!$S$63:$S$66</c:f>
              <c:strCache>
                <c:ptCount val="4"/>
                <c:pt idx="0">
                  <c:v>Vehicle control</c:v>
                </c:pt>
                <c:pt idx="1">
                  <c:v>Ado 0.25</c:v>
                </c:pt>
                <c:pt idx="2">
                  <c:v>Ado 2.5</c:v>
                </c:pt>
                <c:pt idx="3">
                  <c:v>Ado 25</c:v>
                </c:pt>
              </c:strCache>
            </c:strRef>
          </c:cat>
          <c:val>
            <c:numRef>
              <c:f>'Prawn tissue Glycogen assay '!$T$63:$T$66</c:f>
              <c:numCache>
                <c:formatCode>General</c:formatCode>
                <c:ptCount val="4"/>
                <c:pt idx="0">
                  <c:v>122.69739355244889</c:v>
                </c:pt>
                <c:pt idx="1">
                  <c:v>82.6135276219931</c:v>
                </c:pt>
                <c:pt idx="2">
                  <c:v>50.00073481453061</c:v>
                </c:pt>
                <c:pt idx="3">
                  <c:v>65.795066734827515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C-445E-882F-C694AA0DE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285864"/>
        <c:axId val="679286192"/>
      </c:barChart>
      <c:catAx>
        <c:axId val="679285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286192"/>
        <c:crosses val="autoZero"/>
        <c:auto val="1"/>
        <c:lblAlgn val="ctr"/>
        <c:lblOffset val="100"/>
        <c:noMultiLvlLbl val="0"/>
      </c:catAx>
      <c:valAx>
        <c:axId val="679286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928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606425</xdr:colOff>
      <xdr:row>10</xdr:row>
      <xdr:rowOff>112712</xdr:rowOff>
    </xdr:from>
    <xdr:to>
      <xdr:col>36</xdr:col>
      <xdr:colOff>301625</xdr:colOff>
      <xdr:row>25</xdr:row>
      <xdr:rowOff>153987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BDC2AF-268C-4E15-A9D9-6ED3CAA96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11112</xdr:colOff>
      <xdr:row>26</xdr:row>
      <xdr:rowOff>153987</xdr:rowOff>
    </xdr:from>
    <xdr:to>
      <xdr:col>36</xdr:col>
      <xdr:colOff>315912</xdr:colOff>
      <xdr:row>42</xdr:row>
      <xdr:rowOff>11112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D130A5B-B6D3-41BB-81C8-A654D17F7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11906</xdr:colOff>
      <xdr:row>58</xdr:row>
      <xdr:rowOff>110728</xdr:rowOff>
    </xdr:from>
    <xdr:to>
      <xdr:col>34</xdr:col>
      <xdr:colOff>330200</xdr:colOff>
      <xdr:row>73</xdr:row>
      <xdr:rowOff>168672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AFEDF70-B4B2-4223-B7D7-EB2107395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79833-58E2-49C4-A5B8-EB2239F66014}">
  <dimension ref="A1:AD66"/>
  <sheetViews>
    <sheetView zoomScale="80" zoomScaleNormal="80" workbookViewId="0">
      <selection activeCell="U11" sqref="U11:W11"/>
    </sheetView>
  </sheetViews>
  <sheetFormatPr defaultRowHeight="14.5"/>
  <cols>
    <col min="3" max="3" width="9.81640625" customWidth="1"/>
    <col min="19" max="19" width="15.1796875" customWidth="1"/>
    <col min="22" max="22" width="11.1796875" customWidth="1"/>
    <col min="23" max="23" width="12.453125" customWidth="1"/>
  </cols>
  <sheetData>
    <row r="1" spans="2:30">
      <c r="B1" t="s">
        <v>8</v>
      </c>
      <c r="C1" t="s">
        <v>16</v>
      </c>
      <c r="R1" t="s">
        <v>10</v>
      </c>
    </row>
    <row r="2" spans="2:30"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R2" s="1"/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</row>
    <row r="3" spans="2:30">
      <c r="B3" s="1" t="s">
        <v>0</v>
      </c>
      <c r="C3" s="5">
        <v>0.90600000000000003</v>
      </c>
      <c r="D3" s="5">
        <v>0.94750000000000001</v>
      </c>
      <c r="E3" s="2">
        <v>0.1108</v>
      </c>
      <c r="F3" s="2">
        <v>0.1099</v>
      </c>
      <c r="G3" s="10">
        <v>0.1119</v>
      </c>
      <c r="H3" s="10">
        <v>0.1052</v>
      </c>
      <c r="I3" s="13">
        <v>0.16980000000000001</v>
      </c>
      <c r="J3" s="13">
        <v>0.1166</v>
      </c>
      <c r="K3" s="8">
        <v>0.1145</v>
      </c>
      <c r="L3" s="8">
        <v>0.1143</v>
      </c>
      <c r="M3" s="8">
        <v>0.115</v>
      </c>
      <c r="N3" s="8">
        <v>0.13320000000000001</v>
      </c>
      <c r="R3" s="1" t="s">
        <v>0</v>
      </c>
      <c r="S3" s="5" t="s">
        <v>17</v>
      </c>
      <c r="T3" s="5" t="s">
        <v>18</v>
      </c>
      <c r="U3" s="2" t="s">
        <v>31</v>
      </c>
      <c r="V3" s="2" t="s">
        <v>32</v>
      </c>
      <c r="W3" s="10" t="s">
        <v>50</v>
      </c>
      <c r="X3" s="10" t="s">
        <v>51</v>
      </c>
      <c r="Y3" s="13" t="s">
        <v>63</v>
      </c>
      <c r="Z3" s="13" t="s">
        <v>69</v>
      </c>
      <c r="AA3" s="8" t="s">
        <v>24</v>
      </c>
      <c r="AB3" s="8" t="s">
        <v>24</v>
      </c>
      <c r="AC3" s="8" t="s">
        <v>24</v>
      </c>
      <c r="AD3" s="8" t="s">
        <v>24</v>
      </c>
    </row>
    <row r="4" spans="2:30">
      <c r="B4" s="1" t="s">
        <v>1</v>
      </c>
      <c r="C4" s="5">
        <v>0.65</v>
      </c>
      <c r="D4" s="5">
        <v>0.63400000000000001</v>
      </c>
      <c r="E4" s="2">
        <v>0.11219999999999999</v>
      </c>
      <c r="F4" s="2">
        <v>0.1125</v>
      </c>
      <c r="G4" s="3">
        <v>0.11840000000000001</v>
      </c>
      <c r="H4" s="3">
        <v>0.1139</v>
      </c>
      <c r="I4" s="12">
        <v>0.1671</v>
      </c>
      <c r="J4" s="12">
        <v>0.1147</v>
      </c>
      <c r="K4" s="8">
        <v>0.11360000000000001</v>
      </c>
      <c r="L4" s="8">
        <v>0.1133</v>
      </c>
      <c r="M4" s="8">
        <v>0.1149</v>
      </c>
      <c r="N4" s="8">
        <v>0.13170000000000001</v>
      </c>
      <c r="R4" s="1" t="s">
        <v>1</v>
      </c>
      <c r="S4" s="5" t="s">
        <v>19</v>
      </c>
      <c r="T4" s="5" t="s">
        <v>25</v>
      </c>
      <c r="U4" s="2" t="s">
        <v>34</v>
      </c>
      <c r="V4" s="2" t="s">
        <v>36</v>
      </c>
      <c r="W4" s="3" t="s">
        <v>52</v>
      </c>
      <c r="X4" s="3" t="s">
        <v>58</v>
      </c>
      <c r="Y4" s="12" t="s">
        <v>64</v>
      </c>
      <c r="Z4" s="12" t="s">
        <v>66</v>
      </c>
      <c r="AA4" s="8" t="s">
        <v>24</v>
      </c>
      <c r="AB4" s="8" t="s">
        <v>24</v>
      </c>
      <c r="AC4" s="8" t="s">
        <v>24</v>
      </c>
      <c r="AD4" s="8" t="s">
        <v>24</v>
      </c>
    </row>
    <row r="5" spans="2:30">
      <c r="B5" s="1" t="s">
        <v>2</v>
      </c>
      <c r="C5" s="5">
        <v>0.34799999999999998</v>
      </c>
      <c r="D5" s="5">
        <v>0.33600000000000002</v>
      </c>
      <c r="E5" s="2">
        <v>0.11559999999999999</v>
      </c>
      <c r="F5" s="2">
        <v>0.1116</v>
      </c>
      <c r="G5" s="3">
        <v>0.1149</v>
      </c>
      <c r="H5" s="3">
        <v>0.1154</v>
      </c>
      <c r="I5" s="12">
        <v>0.1643</v>
      </c>
      <c r="J5" s="12">
        <v>0.1137</v>
      </c>
      <c r="K5" s="8">
        <v>0.11700000000000001</v>
      </c>
      <c r="L5" s="8">
        <v>0.11459999999999999</v>
      </c>
      <c r="M5" s="8">
        <v>0.11899999999999999</v>
      </c>
      <c r="N5" s="8">
        <v>0.14760000000000001</v>
      </c>
      <c r="R5" s="1" t="s">
        <v>2</v>
      </c>
      <c r="S5" s="5" t="s">
        <v>20</v>
      </c>
      <c r="T5" s="5" t="s">
        <v>26</v>
      </c>
      <c r="U5" s="2" t="s">
        <v>35</v>
      </c>
      <c r="V5" s="2" t="s">
        <v>37</v>
      </c>
      <c r="W5" s="3" t="s">
        <v>54</v>
      </c>
      <c r="X5" s="3" t="s">
        <v>59</v>
      </c>
      <c r="Y5" s="12" t="s">
        <v>65</v>
      </c>
      <c r="Z5" s="12" t="s">
        <v>67</v>
      </c>
      <c r="AA5" s="8" t="s">
        <v>24</v>
      </c>
      <c r="AB5" s="8" t="s">
        <v>24</v>
      </c>
      <c r="AC5" s="8" t="s">
        <v>24</v>
      </c>
      <c r="AD5" s="8" t="s">
        <v>24</v>
      </c>
    </row>
    <row r="6" spans="2:30">
      <c r="B6" s="1" t="s">
        <v>3</v>
      </c>
      <c r="C6" s="6">
        <v>0.1464</v>
      </c>
      <c r="D6" s="6">
        <v>0.16239999999999999</v>
      </c>
      <c r="E6" s="6">
        <v>0.1492</v>
      </c>
      <c r="F6" s="6">
        <v>0.13009999999999999</v>
      </c>
      <c r="G6" s="6">
        <v>0.14799999999999999</v>
      </c>
      <c r="H6" s="6">
        <v>0.1119</v>
      </c>
      <c r="I6" s="6">
        <v>0.1323</v>
      </c>
      <c r="J6" s="6">
        <v>0.1031</v>
      </c>
      <c r="K6" s="6">
        <v>0.104</v>
      </c>
      <c r="L6" s="6">
        <v>0.1009</v>
      </c>
      <c r="M6" s="6">
        <v>0.1012</v>
      </c>
      <c r="N6" s="6">
        <v>9.9699999999999997E-2</v>
      </c>
      <c r="R6" s="1" t="s">
        <v>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>
      <c r="B7" s="1" t="s">
        <v>4</v>
      </c>
      <c r="C7" s="5">
        <v>0.28160000000000002</v>
      </c>
      <c r="D7" s="5">
        <v>0.28089999999999998</v>
      </c>
      <c r="E7" s="10">
        <v>0.16600000000000001</v>
      </c>
      <c r="F7" s="10">
        <v>0.1108</v>
      </c>
      <c r="G7" s="3">
        <v>0.11219999999999999</v>
      </c>
      <c r="H7" s="3">
        <v>0.1037</v>
      </c>
      <c r="I7" s="8">
        <v>0.16600000000000001</v>
      </c>
      <c r="J7" s="8">
        <v>0.1108</v>
      </c>
      <c r="K7" s="8">
        <v>0.11219999999999999</v>
      </c>
      <c r="L7" s="8">
        <v>0.1108</v>
      </c>
      <c r="M7" s="8">
        <v>0.1099</v>
      </c>
      <c r="N7" s="8">
        <v>0.1119</v>
      </c>
      <c r="R7" s="1" t="s">
        <v>4</v>
      </c>
      <c r="S7" s="5" t="s">
        <v>21</v>
      </c>
      <c r="T7" s="5" t="s">
        <v>27</v>
      </c>
      <c r="U7" s="10" t="s">
        <v>42</v>
      </c>
      <c r="V7" s="10" t="s">
        <v>43</v>
      </c>
      <c r="W7" s="3" t="s">
        <v>55</v>
      </c>
      <c r="X7" s="3" t="s">
        <v>60</v>
      </c>
      <c r="Y7" s="8" t="s">
        <v>24</v>
      </c>
      <c r="Z7" s="8" t="s">
        <v>24</v>
      </c>
      <c r="AA7" s="8" t="s">
        <v>24</v>
      </c>
      <c r="AB7" s="8" t="s">
        <v>24</v>
      </c>
      <c r="AC7" s="8" t="s">
        <v>24</v>
      </c>
      <c r="AD7" s="8" t="s">
        <v>24</v>
      </c>
    </row>
    <row r="8" spans="2:30">
      <c r="B8" s="1" t="s">
        <v>5</v>
      </c>
      <c r="C8" s="5">
        <v>0.22342999999999999</v>
      </c>
      <c r="D8" s="5">
        <v>0.22603999999999999</v>
      </c>
      <c r="E8" s="10">
        <v>0.17499999999999999</v>
      </c>
      <c r="F8" s="10">
        <v>0.1119</v>
      </c>
      <c r="G8" s="3">
        <v>0.1132</v>
      </c>
      <c r="H8" s="3">
        <v>0.1128</v>
      </c>
      <c r="I8" s="8">
        <v>0.17499999999999999</v>
      </c>
      <c r="J8" s="8">
        <v>0.1119</v>
      </c>
      <c r="K8" s="8">
        <v>0.1132</v>
      </c>
      <c r="L8" s="8">
        <v>0.1123</v>
      </c>
      <c r="M8" s="8">
        <v>0.11269999999999999</v>
      </c>
      <c r="N8" s="8">
        <v>0.11840000000000001</v>
      </c>
      <c r="R8" s="1" t="s">
        <v>5</v>
      </c>
      <c r="S8" s="5" t="s">
        <v>22</v>
      </c>
      <c r="T8" s="5" t="s">
        <v>28</v>
      </c>
      <c r="U8" s="10" t="s">
        <v>44</v>
      </c>
      <c r="V8" s="10" t="s">
        <v>46</v>
      </c>
      <c r="W8" s="3" t="s">
        <v>56</v>
      </c>
      <c r="X8" s="3" t="s">
        <v>61</v>
      </c>
      <c r="Y8" s="8" t="s">
        <v>24</v>
      </c>
      <c r="Z8" s="8" t="s">
        <v>24</v>
      </c>
      <c r="AA8" s="8" t="s">
        <v>24</v>
      </c>
      <c r="AB8" s="8" t="s">
        <v>24</v>
      </c>
      <c r="AC8" s="8" t="s">
        <v>24</v>
      </c>
      <c r="AD8" s="8" t="s">
        <v>24</v>
      </c>
    </row>
    <row r="9" spans="2:30">
      <c r="B9" s="1" t="s">
        <v>6</v>
      </c>
      <c r="C9" s="5">
        <v>0.19209999999999999</v>
      </c>
      <c r="D9" s="5">
        <v>0.183</v>
      </c>
      <c r="E9" s="10">
        <v>0.1706</v>
      </c>
      <c r="F9" s="10">
        <v>0.1104</v>
      </c>
      <c r="G9" s="3">
        <v>0.1106</v>
      </c>
      <c r="H9" s="3">
        <v>0.11509999999999999</v>
      </c>
      <c r="I9" s="8">
        <v>0.1706</v>
      </c>
      <c r="J9" s="8">
        <v>0.1104</v>
      </c>
      <c r="K9" s="8">
        <v>0.1106</v>
      </c>
      <c r="L9" s="8">
        <v>0.1158</v>
      </c>
      <c r="M9" s="8">
        <v>0.1116</v>
      </c>
      <c r="N9" s="8">
        <v>0.1449</v>
      </c>
      <c r="R9" s="1" t="s">
        <v>6</v>
      </c>
      <c r="S9" s="5" t="s">
        <v>23</v>
      </c>
      <c r="T9" s="5" t="s">
        <v>29</v>
      </c>
      <c r="U9" s="10" t="s">
        <v>45</v>
      </c>
      <c r="V9" s="10" t="s">
        <v>47</v>
      </c>
      <c r="W9" s="3" t="s">
        <v>57</v>
      </c>
      <c r="X9" s="3" t="s">
        <v>62</v>
      </c>
      <c r="Y9" s="8" t="s">
        <v>24</v>
      </c>
      <c r="Z9" s="8" t="s">
        <v>24</v>
      </c>
      <c r="AA9" s="8" t="s">
        <v>24</v>
      </c>
      <c r="AB9" s="8" t="s">
        <v>24</v>
      </c>
      <c r="AC9" s="8" t="s">
        <v>24</v>
      </c>
      <c r="AD9" s="8" t="s">
        <v>24</v>
      </c>
    </row>
    <row r="10" spans="2:30">
      <c r="B10" s="1" t="s">
        <v>7</v>
      </c>
      <c r="C10" s="8">
        <v>0.13461000000000001</v>
      </c>
      <c r="D10" s="8">
        <v>0.15275</v>
      </c>
      <c r="E10" s="11">
        <v>0.17399999999999999</v>
      </c>
      <c r="F10" s="11">
        <v>0.1172</v>
      </c>
      <c r="G10" s="12">
        <v>0.12139999999999999</v>
      </c>
      <c r="H10" s="12">
        <v>0.1138</v>
      </c>
      <c r="I10" s="8">
        <v>0.31740000000000002</v>
      </c>
      <c r="J10" s="8">
        <v>0.1172</v>
      </c>
      <c r="K10" s="8">
        <v>0.1525</v>
      </c>
      <c r="L10" s="8">
        <v>0.1158</v>
      </c>
      <c r="M10" s="8">
        <v>0.1449</v>
      </c>
      <c r="N10" s="8">
        <v>0.13370000000000001</v>
      </c>
      <c r="R10" s="1" t="s">
        <v>7</v>
      </c>
      <c r="S10" s="8" t="s">
        <v>24</v>
      </c>
      <c r="T10" s="8" t="s">
        <v>24</v>
      </c>
      <c r="U10" s="11" t="s">
        <v>48</v>
      </c>
      <c r="V10" s="11" t="s">
        <v>49</v>
      </c>
      <c r="W10" s="12" t="s">
        <v>53</v>
      </c>
      <c r="X10" s="12" t="s">
        <v>68</v>
      </c>
      <c r="Y10" s="8" t="s">
        <v>24</v>
      </c>
      <c r="Z10" s="8" t="s">
        <v>24</v>
      </c>
      <c r="AA10" s="8" t="s">
        <v>24</v>
      </c>
      <c r="AB10" s="8" t="s">
        <v>24</v>
      </c>
      <c r="AC10" s="8" t="s">
        <v>24</v>
      </c>
      <c r="AD10" s="8" t="s">
        <v>24</v>
      </c>
    </row>
    <row r="11" spans="2:30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U11" s="7"/>
      <c r="V11" t="s">
        <v>30</v>
      </c>
    </row>
    <row r="12" spans="2:30">
      <c r="B12" s="4" t="s">
        <v>9</v>
      </c>
      <c r="C12" t="s">
        <v>16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30"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  <c r="N13" s="1">
        <v>12</v>
      </c>
    </row>
    <row r="14" spans="2:30">
      <c r="B14" s="1" t="s">
        <v>0</v>
      </c>
      <c r="C14" s="5">
        <v>0.90600000000000003</v>
      </c>
      <c r="D14" s="5">
        <v>0.94750000000000001</v>
      </c>
      <c r="E14" s="2">
        <v>0.1108</v>
      </c>
      <c r="F14" s="2">
        <v>0.1099</v>
      </c>
      <c r="G14" s="10">
        <v>0.1119</v>
      </c>
      <c r="H14" s="10">
        <v>0.1052</v>
      </c>
      <c r="I14" s="13">
        <v>0.16980000000000001</v>
      </c>
      <c r="J14" s="13">
        <v>0.1166</v>
      </c>
      <c r="K14" s="8">
        <v>0.1145</v>
      </c>
      <c r="L14" s="8">
        <v>0.1143</v>
      </c>
      <c r="M14" s="8">
        <v>0.115</v>
      </c>
      <c r="N14" s="8">
        <v>0.13320000000000001</v>
      </c>
      <c r="R14" t="s">
        <v>71</v>
      </c>
      <c r="V14" t="s">
        <v>70</v>
      </c>
    </row>
    <row r="15" spans="2:30">
      <c r="B15" s="1" t="s">
        <v>1</v>
      </c>
      <c r="C15" s="5">
        <v>0.65</v>
      </c>
      <c r="D15" s="5">
        <v>0.63400000000000001</v>
      </c>
      <c r="E15" s="2">
        <v>0.11219999999999999</v>
      </c>
      <c r="F15" s="2">
        <v>0.1125</v>
      </c>
      <c r="G15" s="3">
        <v>0.11840000000000001</v>
      </c>
      <c r="H15" s="3">
        <v>0.1139</v>
      </c>
      <c r="I15" s="12">
        <v>0.1671</v>
      </c>
      <c r="J15" s="12">
        <v>0.1147</v>
      </c>
      <c r="K15" s="8">
        <v>0.11360000000000001</v>
      </c>
      <c r="L15" s="8">
        <v>0.1133</v>
      </c>
      <c r="M15" s="8">
        <v>0.1149</v>
      </c>
      <c r="N15" s="8">
        <v>0.13170000000000001</v>
      </c>
      <c r="R15" t="s">
        <v>72</v>
      </c>
      <c r="V15" t="s">
        <v>72</v>
      </c>
    </row>
    <row r="16" spans="2:30">
      <c r="B16" s="1" t="s">
        <v>2</v>
      </c>
      <c r="C16" s="5">
        <v>0.34799999999999998</v>
      </c>
      <c r="D16" s="5">
        <v>0.33600000000000002</v>
      </c>
      <c r="E16" s="2">
        <v>0.11559999999999999</v>
      </c>
      <c r="F16" s="2">
        <v>0.1116</v>
      </c>
      <c r="G16" s="3">
        <v>0.1149</v>
      </c>
      <c r="H16" s="3">
        <v>0.1154</v>
      </c>
      <c r="I16" s="12">
        <v>0.1643</v>
      </c>
      <c r="J16" s="12">
        <v>0.1137</v>
      </c>
      <c r="K16" s="8">
        <v>0.11700000000000001</v>
      </c>
      <c r="L16" s="8">
        <v>0.11459999999999999</v>
      </c>
      <c r="M16" s="8">
        <v>0.11899999999999999</v>
      </c>
      <c r="N16" s="8">
        <v>0.14760000000000001</v>
      </c>
      <c r="S16" t="s">
        <v>73</v>
      </c>
      <c r="T16" t="s">
        <v>74</v>
      </c>
      <c r="U16" t="s">
        <v>75</v>
      </c>
      <c r="W16" t="s">
        <v>73</v>
      </c>
      <c r="X16" t="s">
        <v>74</v>
      </c>
      <c r="Y16" t="s">
        <v>75</v>
      </c>
    </row>
    <row r="17" spans="2:25">
      <c r="B17" s="1" t="s">
        <v>3</v>
      </c>
      <c r="C17" s="6">
        <v>0.1464</v>
      </c>
      <c r="D17" s="6">
        <v>0.16239999999999999</v>
      </c>
      <c r="E17" s="6">
        <v>0.1492</v>
      </c>
      <c r="F17" s="6">
        <v>0.13009999999999999</v>
      </c>
      <c r="G17" s="6">
        <v>0.14799999999999999</v>
      </c>
      <c r="H17" s="6">
        <v>0.1119</v>
      </c>
      <c r="I17" s="6">
        <v>0.1323</v>
      </c>
      <c r="J17" s="6">
        <v>0.1031</v>
      </c>
      <c r="K17" s="6">
        <v>0.104</v>
      </c>
      <c r="L17" s="6">
        <v>0.1009</v>
      </c>
      <c r="M17" s="6">
        <v>0.1012</v>
      </c>
      <c r="N17" s="6">
        <v>9.9699999999999997E-2</v>
      </c>
      <c r="S17">
        <v>10</v>
      </c>
      <c r="T17">
        <f>(S17/1000)*180.16</f>
        <v>1.8016000000000001</v>
      </c>
      <c r="U17">
        <f>AVERAGE(C3:D3)</f>
        <v>0.92674999999999996</v>
      </c>
      <c r="W17">
        <v>10</v>
      </c>
      <c r="X17">
        <f>(W17/1000)*180.16</f>
        <v>1.8016000000000001</v>
      </c>
      <c r="Y17">
        <f>AVERAGE(C26:D26)</f>
        <v>1.6567499999999999</v>
      </c>
    </row>
    <row r="18" spans="2:25">
      <c r="B18" s="1" t="s">
        <v>4</v>
      </c>
      <c r="C18" s="5">
        <v>0.28160000000000002</v>
      </c>
      <c r="D18" s="5">
        <v>0.28089999999999998</v>
      </c>
      <c r="E18" s="10">
        <v>0.16600000000000001</v>
      </c>
      <c r="F18" s="10">
        <v>0.1108</v>
      </c>
      <c r="G18" s="3">
        <v>0.11219999999999999</v>
      </c>
      <c r="H18" s="3">
        <v>0.1037</v>
      </c>
      <c r="I18" s="8">
        <v>0.16600000000000001</v>
      </c>
      <c r="J18" s="8">
        <v>0.1108</v>
      </c>
      <c r="K18" s="8">
        <v>0.11219999999999999</v>
      </c>
      <c r="L18" s="8">
        <v>0.1108</v>
      </c>
      <c r="M18" s="8">
        <v>0.1099</v>
      </c>
      <c r="N18" s="8">
        <v>0.1119</v>
      </c>
      <c r="S18">
        <v>5</v>
      </c>
      <c r="T18">
        <f t="shared" ref="T18:T22" si="0">(S18/1000)*180.16</f>
        <v>0.90080000000000005</v>
      </c>
      <c r="U18">
        <f t="shared" ref="U18:U22" si="1">AVERAGE(C4:D4)</f>
        <v>0.64200000000000002</v>
      </c>
      <c r="W18">
        <v>5</v>
      </c>
      <c r="X18">
        <f t="shared" ref="X18:X22" si="2">(W18/1000)*180.16</f>
        <v>0.90080000000000005</v>
      </c>
      <c r="Y18">
        <f t="shared" ref="Y18:Y19" si="3">AVERAGE(C27:D27)</f>
        <v>1.02275</v>
      </c>
    </row>
    <row r="19" spans="2:25">
      <c r="B19" s="1" t="s">
        <v>5</v>
      </c>
      <c r="C19" s="5">
        <v>0.22559999999999999</v>
      </c>
      <c r="D19" s="5">
        <v>0.23055999999999999</v>
      </c>
      <c r="E19" s="10">
        <v>0.17499999999999999</v>
      </c>
      <c r="F19" s="10">
        <v>0.1119</v>
      </c>
      <c r="G19" s="3">
        <v>0.1132</v>
      </c>
      <c r="H19" s="3">
        <v>0.1128</v>
      </c>
      <c r="I19" s="8">
        <v>0.17499999999999999</v>
      </c>
      <c r="J19" s="8">
        <v>0.1119</v>
      </c>
      <c r="K19" s="8">
        <v>0.1132</v>
      </c>
      <c r="L19" s="8">
        <v>0.1123</v>
      </c>
      <c r="M19" s="8">
        <v>0.11269999999999999</v>
      </c>
      <c r="N19" s="8">
        <v>0.11840000000000001</v>
      </c>
      <c r="S19">
        <v>2.5</v>
      </c>
      <c r="T19">
        <f t="shared" si="0"/>
        <v>0.45040000000000002</v>
      </c>
      <c r="U19">
        <f t="shared" si="1"/>
        <v>0.34199999999999997</v>
      </c>
      <c r="W19">
        <v>2.5</v>
      </c>
      <c r="X19">
        <f t="shared" si="2"/>
        <v>0.45040000000000002</v>
      </c>
      <c r="Y19">
        <f t="shared" si="3"/>
        <v>0.61329999999999996</v>
      </c>
    </row>
    <row r="20" spans="2:25">
      <c r="B20" s="1" t="s">
        <v>6</v>
      </c>
      <c r="C20" s="5">
        <v>0.1938</v>
      </c>
      <c r="D20" s="5">
        <v>0.18490000000000001</v>
      </c>
      <c r="E20" s="10">
        <v>0.1706</v>
      </c>
      <c r="F20" s="10">
        <v>0.1104</v>
      </c>
      <c r="G20" s="3">
        <v>0.1106</v>
      </c>
      <c r="H20" s="3">
        <v>0.11509999999999999</v>
      </c>
      <c r="I20" s="8">
        <v>0.1706</v>
      </c>
      <c r="J20" s="8">
        <v>0.1104</v>
      </c>
      <c r="K20" s="8">
        <v>0.1106</v>
      </c>
      <c r="L20" s="8">
        <v>0.1158</v>
      </c>
      <c r="M20" s="8">
        <v>0.1116</v>
      </c>
      <c r="N20" s="8">
        <v>0.1449</v>
      </c>
      <c r="P20" s="14"/>
      <c r="Q20" s="14"/>
      <c r="R20" s="14"/>
      <c r="S20">
        <v>1.25</v>
      </c>
      <c r="T20">
        <f t="shared" si="0"/>
        <v>0.22520000000000001</v>
      </c>
      <c r="U20">
        <f>AVERAGE(C7:D7)</f>
        <v>0.28125</v>
      </c>
      <c r="W20">
        <v>1.25</v>
      </c>
      <c r="X20">
        <f t="shared" si="2"/>
        <v>0.22520000000000001</v>
      </c>
      <c r="Y20">
        <f>AVERAGE(C30:D30)</f>
        <v>0.37914999999999999</v>
      </c>
    </row>
    <row r="21" spans="2:25">
      <c r="B21" s="1" t="s">
        <v>7</v>
      </c>
      <c r="C21" s="8">
        <v>0.13461000000000001</v>
      </c>
      <c r="D21" s="8">
        <v>0.15275</v>
      </c>
      <c r="E21" s="11">
        <v>0.17399999999999999</v>
      </c>
      <c r="F21" s="11">
        <v>0.1172</v>
      </c>
      <c r="G21" s="12">
        <v>0.12139999999999999</v>
      </c>
      <c r="H21" s="12">
        <v>0.1138</v>
      </c>
      <c r="I21" s="8">
        <v>0.31740000000000002</v>
      </c>
      <c r="J21" s="8">
        <v>0.1172</v>
      </c>
      <c r="K21" s="8">
        <v>0.1525</v>
      </c>
      <c r="L21" s="8">
        <v>0.1158</v>
      </c>
      <c r="M21" s="8">
        <v>0.1449</v>
      </c>
      <c r="N21" s="8">
        <v>0.13370000000000001</v>
      </c>
      <c r="P21" s="14"/>
      <c r="Q21" s="15"/>
      <c r="R21" s="15"/>
      <c r="S21">
        <v>0.625</v>
      </c>
      <c r="T21">
        <f t="shared" si="0"/>
        <v>0.11260000000000001</v>
      </c>
      <c r="U21">
        <f t="shared" ref="U21:U22" si="4">AVERAGE(C8:D8)</f>
        <v>0.22473499999999999</v>
      </c>
      <c r="W21">
        <v>0.625</v>
      </c>
      <c r="X21">
        <f t="shared" si="2"/>
        <v>0.11260000000000001</v>
      </c>
      <c r="Y21">
        <f t="shared" ref="Y21:Y22" si="5">AVERAGE(C31:D31)</f>
        <v>0.27905000000000002</v>
      </c>
    </row>
    <row r="22" spans="2: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14"/>
      <c r="Q22" s="15"/>
      <c r="R22" s="15"/>
      <c r="S22">
        <v>0.3125</v>
      </c>
      <c r="T22">
        <f>(S22/1000)*180.16</f>
        <v>5.6300000000000003E-2</v>
      </c>
      <c r="U22">
        <f t="shared" si="4"/>
        <v>0.18754999999999999</v>
      </c>
      <c r="W22">
        <v>0.3125</v>
      </c>
      <c r="X22">
        <f t="shared" si="2"/>
        <v>5.6300000000000003E-2</v>
      </c>
      <c r="Y22">
        <f t="shared" si="5"/>
        <v>0.21775</v>
      </c>
    </row>
    <row r="23" spans="2: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14"/>
      <c r="Q23" s="15"/>
      <c r="R23" s="15"/>
      <c r="S23" s="14"/>
    </row>
    <row r="24" spans="2:25">
      <c r="B24" s="4" t="s">
        <v>8</v>
      </c>
      <c r="C24" t="s">
        <v>70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14"/>
      <c r="Q24" s="15"/>
      <c r="R24" s="15"/>
      <c r="S24" s="14"/>
    </row>
    <row r="25" spans="2:25">
      <c r="B25" s="1"/>
      <c r="C25" s="1">
        <v>1</v>
      </c>
      <c r="D25" s="1">
        <v>2</v>
      </c>
      <c r="E25" s="1">
        <v>3</v>
      </c>
      <c r="F25" s="1">
        <v>4</v>
      </c>
      <c r="G25" s="1">
        <v>5</v>
      </c>
      <c r="H25" s="1">
        <v>6</v>
      </c>
      <c r="I25" s="1">
        <v>7</v>
      </c>
      <c r="J25" s="1">
        <v>8</v>
      </c>
      <c r="K25" s="1">
        <v>9</v>
      </c>
      <c r="L25" s="1">
        <v>10</v>
      </c>
      <c r="M25" s="1">
        <v>11</v>
      </c>
      <c r="N25" s="1">
        <v>12</v>
      </c>
      <c r="P25" s="14"/>
      <c r="Q25" s="15"/>
      <c r="T25" t="s">
        <v>76</v>
      </c>
      <c r="U25" t="s">
        <v>78</v>
      </c>
      <c r="V25" t="s">
        <v>79</v>
      </c>
      <c r="W25" t="s">
        <v>77</v>
      </c>
      <c r="X25" t="s">
        <v>78</v>
      </c>
      <c r="Y25" t="s">
        <v>79</v>
      </c>
    </row>
    <row r="26" spans="2:25">
      <c r="B26" s="1" t="s">
        <v>0</v>
      </c>
      <c r="C26" s="16">
        <v>1.67</v>
      </c>
      <c r="D26" s="16">
        <v>1.6435</v>
      </c>
      <c r="E26" s="2">
        <v>0.31869999999999998</v>
      </c>
      <c r="F26" s="2">
        <v>0.31280000000000002</v>
      </c>
      <c r="G26" s="10">
        <v>0.32490000000000002</v>
      </c>
      <c r="H26" s="10">
        <v>0.33479999999999999</v>
      </c>
      <c r="I26" s="13">
        <v>0.16980000000000001</v>
      </c>
      <c r="J26" s="13">
        <v>0.1166</v>
      </c>
      <c r="K26" s="8">
        <v>0.1148</v>
      </c>
      <c r="L26" s="8">
        <v>0.1143</v>
      </c>
      <c r="M26" s="8">
        <v>0.1149</v>
      </c>
      <c r="N26" s="8">
        <v>0.114</v>
      </c>
      <c r="P26" s="14"/>
      <c r="Q26" s="15"/>
      <c r="R26" t="s">
        <v>41</v>
      </c>
      <c r="S26" t="s">
        <v>11</v>
      </c>
      <c r="T26">
        <f>AVERAGE(E14:F16)</f>
        <v>0.11209999999999999</v>
      </c>
      <c r="U26">
        <f>_xlfn.STDEV.S(E3:F5)</f>
        <v>1.9595917942265414E-3</v>
      </c>
      <c r="V26">
        <f>(U26/(SQRT(3)))</f>
        <v>1.1313708498984754E-3</v>
      </c>
      <c r="W26">
        <f>AVERAGE(E38:F40)</f>
        <v>0.85746666666666649</v>
      </c>
      <c r="X26">
        <f>_xlfn.STDEV.S(E38:F40)</f>
        <v>6.2051774081541514E-2</v>
      </c>
      <c r="Y26">
        <f>(X26/(SQRT(3)))</f>
        <v>3.5825608469671838E-2</v>
      </c>
    </row>
    <row r="27" spans="2:25">
      <c r="B27" s="1" t="s">
        <v>1</v>
      </c>
      <c r="C27" s="16">
        <v>1.1164000000000001</v>
      </c>
      <c r="D27" s="16">
        <v>0.92910000000000004</v>
      </c>
      <c r="E27" s="2">
        <v>0.1779</v>
      </c>
      <c r="F27" s="2">
        <v>0.20230000000000001</v>
      </c>
      <c r="G27" s="3">
        <v>0.2959</v>
      </c>
      <c r="H27" s="3">
        <v>0.30669999999999997</v>
      </c>
      <c r="I27" s="12">
        <v>0.1671</v>
      </c>
      <c r="J27" s="12">
        <v>0.1147</v>
      </c>
      <c r="K27" s="8">
        <v>0.11360000000000001</v>
      </c>
      <c r="L27" s="8">
        <v>0.1132</v>
      </c>
      <c r="M27" s="8">
        <v>0.1147</v>
      </c>
      <c r="N27" s="8">
        <v>0.1149</v>
      </c>
      <c r="P27" s="14"/>
      <c r="Q27" s="14"/>
      <c r="R27" t="s">
        <v>38</v>
      </c>
      <c r="S27" t="s">
        <v>13</v>
      </c>
      <c r="T27">
        <f>AVERAGE(E7:F10,G3,H3)</f>
        <v>0.13529999999999998</v>
      </c>
      <c r="U27">
        <f>_xlfn.STDEV.S(E18:F21,G14,H14)</f>
        <v>3.1289614890567259E-2</v>
      </c>
      <c r="V27">
        <f>(U27/(SQRT(5)))</f>
        <v>1.3993141177019606E-2</v>
      </c>
      <c r="W27">
        <f>AVERAGE(E42:F45,G38,H38)</f>
        <v>0.66838799999999998</v>
      </c>
      <c r="X27">
        <f>_xlfn.STDEV.S(E42:F45,G38,H38)</f>
        <v>4.2300175938693729E-2</v>
      </c>
      <c r="Y27">
        <f>(X27/(SQRT(5)))</f>
        <v>1.891721377182403E-2</v>
      </c>
    </row>
    <row r="28" spans="2:25">
      <c r="B28" s="1" t="s">
        <v>2</v>
      </c>
      <c r="C28" s="16">
        <v>0.59160000000000001</v>
      </c>
      <c r="D28" s="16">
        <v>0.63500000000000001</v>
      </c>
      <c r="E28" s="2">
        <v>0.2802</v>
      </c>
      <c r="F28" s="2">
        <v>0.25140000000000001</v>
      </c>
      <c r="G28" s="3">
        <v>0.28389999999999999</v>
      </c>
      <c r="H28" s="3">
        <v>0.30690000000000001</v>
      </c>
      <c r="I28" s="12">
        <v>0.1643</v>
      </c>
      <c r="J28" s="12">
        <v>0.1137</v>
      </c>
      <c r="K28" s="8">
        <v>0.1173</v>
      </c>
      <c r="L28" s="8">
        <v>0.1145</v>
      </c>
      <c r="M28" s="8">
        <v>0.1152</v>
      </c>
      <c r="N28" s="8">
        <v>0.115</v>
      </c>
      <c r="R28" t="s">
        <v>39</v>
      </c>
      <c r="S28" t="s">
        <v>14</v>
      </c>
      <c r="T28">
        <f>AVERAGE(G4:H5,G7:H9)</f>
        <v>0.11301999999999998</v>
      </c>
      <c r="U28">
        <f>_xlfn.STDEV.S(G15:H16,G18:H20)</f>
        <v>3.897520579376929E-3</v>
      </c>
      <c r="V28">
        <f>(U28/(SQRT(5)))</f>
        <v>1.7430241918382355E-3</v>
      </c>
      <c r="W28">
        <f>AVERAGE(G39:H40,G42,G43,G44,H44,H43,H42)</f>
        <v>0.54620000000000002</v>
      </c>
      <c r="X28">
        <f>_xlfn.STDEV.S(G39:H40,G42:H44)</f>
        <v>5.3235535333292373E-2</v>
      </c>
      <c r="Y28">
        <f>(X28/(SQRT(5)))</f>
        <v>2.3807655164766732E-2</v>
      </c>
    </row>
    <row r="29" spans="2:25">
      <c r="B29" s="1" t="s">
        <v>3</v>
      </c>
      <c r="C29" s="7">
        <v>0.12239999999999999</v>
      </c>
      <c r="D29" s="7">
        <v>0.1077</v>
      </c>
      <c r="E29" s="6">
        <v>0.1492</v>
      </c>
      <c r="F29" s="6">
        <v>0.13009999999999999</v>
      </c>
      <c r="G29" s="6">
        <v>0.14799999999999999</v>
      </c>
      <c r="H29" s="6">
        <v>0.1125</v>
      </c>
      <c r="I29" s="6">
        <v>0.1323</v>
      </c>
      <c r="J29" s="6">
        <v>0.1031</v>
      </c>
      <c r="K29" s="6">
        <v>0.104</v>
      </c>
      <c r="L29" s="6">
        <v>0.1008</v>
      </c>
      <c r="M29" s="6">
        <v>0.1012</v>
      </c>
      <c r="N29" s="6">
        <v>9.5899999999999999E-2</v>
      </c>
      <c r="R29" t="s">
        <v>40</v>
      </c>
      <c r="S29" t="s">
        <v>15</v>
      </c>
      <c r="T29">
        <f>AVERAGE(G21:H21,I14:J16)</f>
        <v>0.13517500000000002</v>
      </c>
      <c r="U29">
        <f>_xlfn.STDEV.S(G21:H21,I14:J16)</f>
        <v>2.656107517186955E-2</v>
      </c>
      <c r="V29">
        <f>(U29/(SQRT(5)))</f>
        <v>1.1878473927956445E-2</v>
      </c>
      <c r="W29">
        <f>AVERAGE(I38:J40,G45,H45)</f>
        <v>0.69091249999999982</v>
      </c>
      <c r="X29">
        <f>_xlfn.STDEV.S(I38:J40,G45,H45)</f>
        <v>0.10724976773201758</v>
      </c>
      <c r="Y29">
        <f>(X29/(SQRT(4)))</f>
        <v>5.3624883866008791E-2</v>
      </c>
    </row>
    <row r="30" spans="2:25">
      <c r="B30" s="1" t="s">
        <v>4</v>
      </c>
      <c r="C30" s="16">
        <v>0.39400000000000002</v>
      </c>
      <c r="D30" s="16">
        <v>0.36430000000000001</v>
      </c>
      <c r="E30" s="10">
        <v>0.34520000000000001</v>
      </c>
      <c r="F30" s="10">
        <v>0.32469999999999999</v>
      </c>
      <c r="G30" s="3">
        <v>0.27539999999999998</v>
      </c>
      <c r="H30" s="3">
        <v>0.24260000000000001</v>
      </c>
      <c r="I30" s="8">
        <v>0.16439999999999999</v>
      </c>
      <c r="J30" s="8">
        <v>0.1109</v>
      </c>
      <c r="K30" s="8">
        <v>0.11219999999999999</v>
      </c>
      <c r="L30" s="8">
        <v>0.1108</v>
      </c>
      <c r="M30" s="8">
        <v>0.1099</v>
      </c>
      <c r="N30" s="8">
        <v>0.1119</v>
      </c>
    </row>
    <row r="31" spans="2:25">
      <c r="B31" s="1" t="s">
        <v>5</v>
      </c>
      <c r="C31" s="16">
        <v>0.29210000000000003</v>
      </c>
      <c r="D31" s="16">
        <v>0.26600000000000001</v>
      </c>
      <c r="E31" s="10">
        <v>0.25779999999999997</v>
      </c>
      <c r="F31" s="10">
        <v>0.25740000000000002</v>
      </c>
      <c r="G31" s="3">
        <v>0.25990000000000002</v>
      </c>
      <c r="H31" s="3">
        <v>0.27179999999999999</v>
      </c>
      <c r="I31" s="8">
        <v>0.1736</v>
      </c>
      <c r="J31" s="8">
        <v>0.1119</v>
      </c>
      <c r="K31" s="8">
        <v>0.1132</v>
      </c>
      <c r="L31" s="8">
        <v>0.11219999999999999</v>
      </c>
      <c r="M31" s="8">
        <v>0.1125</v>
      </c>
      <c r="N31" s="8">
        <v>0.11840000000000001</v>
      </c>
      <c r="S31" t="s">
        <v>99</v>
      </c>
      <c r="T31" t="s">
        <v>80</v>
      </c>
      <c r="U31" t="s">
        <v>78</v>
      </c>
      <c r="V31" t="s">
        <v>79</v>
      </c>
    </row>
    <row r="32" spans="2:25">
      <c r="B32" s="1" t="s">
        <v>6</v>
      </c>
      <c r="C32" s="16">
        <v>0.21690000000000001</v>
      </c>
      <c r="D32" s="16">
        <v>0.21859999999999999</v>
      </c>
      <c r="E32" s="10">
        <v>0.29409999999999997</v>
      </c>
      <c r="F32" s="10">
        <v>0.30409999999999998</v>
      </c>
      <c r="G32" s="3">
        <v>0.26779999999999998</v>
      </c>
      <c r="H32" s="3">
        <v>0.26029999999999998</v>
      </c>
      <c r="I32" s="8">
        <v>0.17069999999999999</v>
      </c>
      <c r="J32" s="8">
        <v>0.1104</v>
      </c>
      <c r="K32" s="8">
        <v>0.1106</v>
      </c>
      <c r="L32" s="8">
        <v>0.11559999999999999</v>
      </c>
      <c r="M32" s="8">
        <v>0.1116</v>
      </c>
      <c r="N32" s="8">
        <v>0.1149</v>
      </c>
      <c r="P32" s="14"/>
      <c r="Q32" s="14"/>
      <c r="R32" t="s">
        <v>41</v>
      </c>
      <c r="S32" t="s">
        <v>11</v>
      </c>
      <c r="T32">
        <f>W26-T26</f>
        <v>0.74536666666666651</v>
      </c>
      <c r="U32">
        <f>X26-U26</f>
        <v>6.0092182287314971E-2</v>
      </c>
      <c r="V32">
        <f>Y26-V26</f>
        <v>3.469423761977336E-2</v>
      </c>
    </row>
    <row r="33" spans="2:28">
      <c r="B33" s="1" t="s">
        <v>7</v>
      </c>
      <c r="C33" s="8">
        <v>0.13804</v>
      </c>
      <c r="D33" s="8">
        <v>0.13827</v>
      </c>
      <c r="E33" s="11">
        <v>0.2477</v>
      </c>
      <c r="F33" s="11">
        <v>0.22489999999999999</v>
      </c>
      <c r="G33" s="12">
        <v>0.1646</v>
      </c>
      <c r="H33" s="12">
        <v>0.16159999999999999</v>
      </c>
      <c r="I33" s="8">
        <v>0.16470000000000001</v>
      </c>
      <c r="J33" s="8">
        <v>0.11700000000000001</v>
      </c>
      <c r="K33" s="8">
        <v>0.12139999999999999</v>
      </c>
      <c r="L33" s="8">
        <v>0.1158</v>
      </c>
      <c r="M33" s="8">
        <v>0.1166</v>
      </c>
      <c r="N33" s="8">
        <v>0.1203</v>
      </c>
      <c r="P33" s="14"/>
      <c r="Q33" s="17"/>
      <c r="R33" t="s">
        <v>38</v>
      </c>
      <c r="S33" t="s">
        <v>13</v>
      </c>
      <c r="T33">
        <f>W27-T27</f>
        <v>0.53308800000000001</v>
      </c>
      <c r="U33">
        <f>X27-U27</f>
        <v>1.101056104812647E-2</v>
      </c>
      <c r="V33">
        <f t="shared" ref="U33:V33" si="6">Y27-V27</f>
        <v>4.9240725948044243E-3</v>
      </c>
    </row>
    <row r="34" spans="2:28">
      <c r="P34" s="14"/>
      <c r="Q34" s="17"/>
      <c r="R34" t="s">
        <v>39</v>
      </c>
      <c r="S34" t="s">
        <v>14</v>
      </c>
      <c r="T34">
        <f>W28-T28</f>
        <v>0.43318000000000001</v>
      </c>
      <c r="U34">
        <f t="shared" ref="U34:V34" si="7">X28-U28</f>
        <v>4.9338014753915443E-2</v>
      </c>
      <c r="V34">
        <f t="shared" si="7"/>
        <v>2.2064630972928496E-2</v>
      </c>
    </row>
    <row r="35" spans="2:28">
      <c r="P35" s="14"/>
      <c r="Q35" s="17"/>
      <c r="R35" t="s">
        <v>40</v>
      </c>
      <c r="S35" t="s">
        <v>15</v>
      </c>
      <c r="T35">
        <f>W29-T29</f>
        <v>0.55573749999999977</v>
      </c>
      <c r="U35">
        <f t="shared" ref="U35:V35" si="8">X29-U29</f>
        <v>8.0688692560148031E-2</v>
      </c>
      <c r="V35">
        <f t="shared" si="8"/>
        <v>4.1746409938052342E-2</v>
      </c>
    </row>
    <row r="36" spans="2:28">
      <c r="B36" s="4" t="s">
        <v>9</v>
      </c>
      <c r="C36" t="s">
        <v>70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4"/>
      <c r="Q36" s="17"/>
      <c r="R36" s="17"/>
    </row>
    <row r="37" spans="2:28">
      <c r="B37" s="1"/>
      <c r="C37" s="1">
        <v>1</v>
      </c>
      <c r="D37" s="1">
        <v>2</v>
      </c>
      <c r="E37" s="1">
        <v>3</v>
      </c>
      <c r="F37" s="1">
        <v>4</v>
      </c>
      <c r="G37" s="1">
        <v>5</v>
      </c>
      <c r="H37" s="1">
        <v>6</v>
      </c>
      <c r="I37" s="1">
        <v>7</v>
      </c>
      <c r="J37" s="1">
        <v>8</v>
      </c>
      <c r="K37" s="1">
        <v>9</v>
      </c>
      <c r="L37" s="1">
        <v>10</v>
      </c>
      <c r="M37" s="1">
        <v>11</v>
      </c>
      <c r="N37" s="1">
        <v>12</v>
      </c>
      <c r="P37" s="14"/>
      <c r="Q37" s="14"/>
      <c r="R37" s="14"/>
      <c r="S37" t="s">
        <v>101</v>
      </c>
      <c r="T37" t="s">
        <v>102</v>
      </c>
      <c r="U37" t="s">
        <v>103</v>
      </c>
      <c r="V37" t="s">
        <v>104</v>
      </c>
      <c r="W37" t="s">
        <v>74</v>
      </c>
      <c r="X37" t="s">
        <v>105</v>
      </c>
      <c r="Y37" t="s">
        <v>106</v>
      </c>
      <c r="Z37" t="s">
        <v>107</v>
      </c>
      <c r="AA37" t="s">
        <v>78</v>
      </c>
      <c r="AB37" t="s">
        <v>79</v>
      </c>
    </row>
    <row r="38" spans="2:28">
      <c r="B38" s="1" t="s">
        <v>0</v>
      </c>
      <c r="C38" s="16">
        <v>1.6767000000000001</v>
      </c>
      <c r="D38" s="16">
        <v>1.6415999999999999</v>
      </c>
      <c r="E38" s="2">
        <v>0.83399999999999996</v>
      </c>
      <c r="F38" s="2">
        <v>0.84699999999999998</v>
      </c>
      <c r="G38" s="10">
        <v>0.67784999999999995</v>
      </c>
      <c r="H38" s="10">
        <v>0.69979999999999998</v>
      </c>
      <c r="I38" s="13">
        <v>0.68230000000000002</v>
      </c>
      <c r="J38" s="13">
        <v>0.58830000000000005</v>
      </c>
      <c r="K38" s="8">
        <v>0.1148</v>
      </c>
      <c r="L38" s="8">
        <v>0.1143</v>
      </c>
      <c r="M38" s="8">
        <v>0.1149</v>
      </c>
      <c r="N38" s="8">
        <v>0.114</v>
      </c>
      <c r="P38" s="14"/>
      <c r="Q38" s="14"/>
      <c r="R38" s="14" t="s">
        <v>33</v>
      </c>
      <c r="S38">
        <f>AVERAGE(E14:F14)</f>
        <v>0.11035</v>
      </c>
      <c r="T38">
        <f>AVERAGE(E38:F38)</f>
        <v>0.84050000000000002</v>
      </c>
      <c r="U38">
        <f>T38-S38</f>
        <v>0.73015000000000008</v>
      </c>
      <c r="V38">
        <f>(U38-0.2051)/0.8283</f>
        <v>0.63388868767354822</v>
      </c>
      <c r="W38">
        <f>V38/C50</f>
        <v>1.755222270443731E-2</v>
      </c>
      <c r="X38">
        <f>W38*1000</f>
        <v>17.552222704437309</v>
      </c>
      <c r="Y38">
        <f>(((X38/1000)/180.16))*1000</f>
        <v>9.7425747693368717E-2</v>
      </c>
      <c r="Z38">
        <f>Y38*1000</f>
        <v>97.42574769336872</v>
      </c>
    </row>
    <row r="39" spans="2:28">
      <c r="B39" s="1" t="s">
        <v>1</v>
      </c>
      <c r="C39" s="16">
        <v>1.1154999999999999</v>
      </c>
      <c r="D39" s="16">
        <v>0.92830000000000001</v>
      </c>
      <c r="E39" s="2">
        <v>0.79500000000000004</v>
      </c>
      <c r="F39" s="2">
        <v>0.80230000000000001</v>
      </c>
      <c r="G39" s="3">
        <v>0.58699999999999997</v>
      </c>
      <c r="H39" s="3">
        <v>0.61019999999999996</v>
      </c>
      <c r="I39" s="12">
        <v>0.82609999999999995</v>
      </c>
      <c r="J39" s="12">
        <v>0.8448</v>
      </c>
      <c r="K39" s="8">
        <v>0.11360000000000001</v>
      </c>
      <c r="L39" s="8">
        <v>0.1132</v>
      </c>
      <c r="M39" s="8">
        <v>0.1147</v>
      </c>
      <c r="N39" s="8">
        <v>0.1149</v>
      </c>
      <c r="R39" s="14" t="s">
        <v>83</v>
      </c>
      <c r="S39">
        <f t="shared" ref="S39:S40" si="9">AVERAGE(E15:F15)</f>
        <v>0.11235000000000001</v>
      </c>
      <c r="T39">
        <f t="shared" ref="T39:T40" si="10">AVERAGE(E39:F39)</f>
        <v>0.79865000000000008</v>
      </c>
      <c r="U39">
        <f t="shared" ref="U39:U58" si="11">T39-S39</f>
        <v>0.68630000000000013</v>
      </c>
      <c r="V39">
        <f t="shared" ref="V39:V58" si="12">(U39-0.2051)/0.8283</f>
        <v>0.58094893154654126</v>
      </c>
      <c r="W39">
        <f t="shared" ref="W39:W58" si="13">V39/C51</f>
        <v>2.8494746748160164E-2</v>
      </c>
      <c r="X39">
        <f t="shared" ref="X39:X58" si="14">W39*1000</f>
        <v>28.494746748160164</v>
      </c>
      <c r="Y39">
        <f t="shared" ref="Y39:Y58" si="15">(((X39/1000)/180.16))*1000</f>
        <v>0.15816355877087124</v>
      </c>
      <c r="Z39">
        <f t="shared" ref="Z39:Z58" si="16">Y39*1000</f>
        <v>158.16355877087125</v>
      </c>
    </row>
    <row r="40" spans="2:28">
      <c r="B40" s="1" t="s">
        <v>2</v>
      </c>
      <c r="C40" s="16">
        <v>0.59119999999999995</v>
      </c>
      <c r="D40" s="16">
        <v>0.63360000000000005</v>
      </c>
      <c r="E40" s="2">
        <v>0.94220000000000004</v>
      </c>
      <c r="F40" s="2">
        <v>0.92430000000000001</v>
      </c>
      <c r="G40" s="3">
        <v>0.58030000000000004</v>
      </c>
      <c r="H40" s="3">
        <v>0.5746</v>
      </c>
      <c r="I40" s="12">
        <v>0.58179999999999998</v>
      </c>
      <c r="J40" s="12">
        <v>0.59450000000000003</v>
      </c>
      <c r="K40" s="8">
        <v>0.1173</v>
      </c>
      <c r="L40" s="8">
        <v>0.1145</v>
      </c>
      <c r="M40" s="8">
        <v>0.1152</v>
      </c>
      <c r="N40" s="8">
        <v>0.115</v>
      </c>
      <c r="R40" s="14" t="s">
        <v>84</v>
      </c>
      <c r="S40">
        <f t="shared" si="9"/>
        <v>0.11360000000000001</v>
      </c>
      <c r="T40">
        <f t="shared" si="10"/>
        <v>0.93325000000000002</v>
      </c>
      <c r="U40">
        <f t="shared" si="11"/>
        <v>0.81964999999999999</v>
      </c>
      <c r="V40">
        <f t="shared" si="12"/>
        <v>0.74194132560666415</v>
      </c>
      <c r="W40">
        <f t="shared" si="13"/>
        <v>2.0268517814630092E-2</v>
      </c>
      <c r="X40">
        <f t="shared" si="14"/>
        <v>20.268517814630091</v>
      </c>
      <c r="Y40">
        <f t="shared" si="15"/>
        <v>0.11250287419310664</v>
      </c>
      <c r="Z40">
        <f t="shared" si="16"/>
        <v>112.50287419310665</v>
      </c>
    </row>
    <row r="41" spans="2:28">
      <c r="B41" s="1" t="s">
        <v>3</v>
      </c>
      <c r="C41" s="7">
        <v>0.1225</v>
      </c>
      <c r="D41" s="7">
        <v>0.1079</v>
      </c>
      <c r="E41" s="6">
        <v>0.1426</v>
      </c>
      <c r="F41" s="6">
        <v>0.1234</v>
      </c>
      <c r="G41" s="6">
        <v>0.1482</v>
      </c>
      <c r="H41" s="6">
        <v>0.108</v>
      </c>
      <c r="I41" s="6">
        <v>0.1198</v>
      </c>
      <c r="J41" s="6">
        <v>0.1032</v>
      </c>
      <c r="K41" s="6">
        <v>0.104</v>
      </c>
      <c r="L41" s="6">
        <v>0.1008</v>
      </c>
      <c r="M41" s="6">
        <v>0.1012</v>
      </c>
      <c r="N41" s="6">
        <v>9.5899999999999999E-2</v>
      </c>
      <c r="R41" s="25" t="s">
        <v>100</v>
      </c>
      <c r="S41" s="25">
        <f>AVERAGE(S38:S40)</f>
        <v>0.11210000000000002</v>
      </c>
      <c r="T41" s="25">
        <f>AVERAGE(T38:T40)</f>
        <v>0.85746666666666671</v>
      </c>
      <c r="U41" s="25">
        <f t="shared" si="11"/>
        <v>0.74536666666666673</v>
      </c>
      <c r="V41" s="25">
        <f t="shared" si="12"/>
        <v>0.65225964827558447</v>
      </c>
      <c r="W41" s="25">
        <f>AVERAGE(W38:W40)</f>
        <v>2.2105162422409189E-2</v>
      </c>
      <c r="X41" s="25">
        <f t="shared" si="14"/>
        <v>22.10516242240919</v>
      </c>
      <c r="Y41" s="25">
        <f t="shared" si="15"/>
        <v>0.12269739355244888</v>
      </c>
      <c r="Z41" s="25">
        <f t="shared" si="16"/>
        <v>122.69739355244889</v>
      </c>
      <c r="AA41" s="25">
        <f>_xlfn.STDEV.S(Z38:Z40)</f>
        <v>31.626201041977872</v>
      </c>
      <c r="AB41" s="25">
        <f>(AA41/(SQRT(3)))</f>
        <v>18.259395685031148</v>
      </c>
    </row>
    <row r="42" spans="2:28">
      <c r="B42" s="1" t="s">
        <v>4</v>
      </c>
      <c r="C42" s="16">
        <v>0.39379999999999998</v>
      </c>
      <c r="D42" s="16">
        <v>0.36370000000000002</v>
      </c>
      <c r="E42" s="10">
        <v>0.68100000000000005</v>
      </c>
      <c r="F42" s="10">
        <v>0.67800000000000005</v>
      </c>
      <c r="G42" s="3">
        <v>0.499</v>
      </c>
      <c r="H42" s="3">
        <v>0.4229</v>
      </c>
      <c r="I42" s="8">
        <v>0.16600000000000001</v>
      </c>
      <c r="J42" s="8">
        <v>0.1108</v>
      </c>
      <c r="K42" s="8">
        <v>0.11219999999999999</v>
      </c>
      <c r="L42" s="8">
        <v>0.1108</v>
      </c>
      <c r="M42" s="8">
        <v>0.1099</v>
      </c>
      <c r="N42" s="8">
        <v>0.1119</v>
      </c>
      <c r="R42" s="14" t="s">
        <v>85</v>
      </c>
      <c r="S42">
        <f>AVERAGE(E18:F18)</f>
        <v>0.1384</v>
      </c>
      <c r="T42">
        <f>AVERAGE(E42:F42)</f>
        <v>0.67949999999999999</v>
      </c>
      <c r="U42">
        <f t="shared" si="11"/>
        <v>0.54110000000000003</v>
      </c>
      <c r="V42">
        <f t="shared" si="12"/>
        <v>0.40565012676566464</v>
      </c>
      <c r="W42">
        <f>V42/C53</f>
        <v>2.5027146252246255E-2</v>
      </c>
      <c r="X42">
        <f t="shared" si="14"/>
        <v>25.027146252246254</v>
      </c>
      <c r="Y42">
        <f t="shared" si="15"/>
        <v>0.13891622031664216</v>
      </c>
      <c r="Z42">
        <f t="shared" si="16"/>
        <v>138.91622031664215</v>
      </c>
    </row>
    <row r="43" spans="2:28">
      <c r="B43" s="1" t="s">
        <v>5</v>
      </c>
      <c r="C43" s="16">
        <v>0.29199999999999998</v>
      </c>
      <c r="D43" s="16">
        <v>0.26579999999999998</v>
      </c>
      <c r="E43" s="10">
        <v>0.59413000000000005</v>
      </c>
      <c r="F43" s="10">
        <v>0.60099999999999998</v>
      </c>
      <c r="G43" s="3">
        <v>0.53320000000000001</v>
      </c>
      <c r="H43" s="3">
        <v>0.54790000000000005</v>
      </c>
      <c r="I43" s="8">
        <v>0.17499999999999999</v>
      </c>
      <c r="J43" s="8">
        <v>0.1119</v>
      </c>
      <c r="K43" s="8">
        <v>0.1132</v>
      </c>
      <c r="L43" s="8">
        <v>0.11219999999999999</v>
      </c>
      <c r="M43" s="8">
        <v>0.1125</v>
      </c>
      <c r="N43" s="8">
        <v>0.11840000000000001</v>
      </c>
      <c r="R43" s="14" t="s">
        <v>86</v>
      </c>
      <c r="S43">
        <f t="shared" ref="S43:S45" si="17">AVERAGE(E19:F19)</f>
        <v>0.14344999999999999</v>
      </c>
      <c r="T43">
        <f t="shared" ref="T43:T45" si="18">AVERAGE(E43:F43)</f>
        <v>0.59756500000000001</v>
      </c>
      <c r="U43">
        <f t="shared" si="11"/>
        <v>0.45411500000000005</v>
      </c>
      <c r="V43">
        <f t="shared" si="12"/>
        <v>0.30063382832307139</v>
      </c>
      <c r="W43">
        <f t="shared" ref="W43:W46" si="19">V43/C54</f>
        <v>1.1244536402555733E-2</v>
      </c>
      <c r="X43">
        <f t="shared" si="14"/>
        <v>11.244536402555733</v>
      </c>
      <c r="Y43">
        <f t="shared" si="15"/>
        <v>6.241416742093546E-2</v>
      </c>
      <c r="Z43">
        <f t="shared" si="16"/>
        <v>62.414167420935456</v>
      </c>
    </row>
    <row r="44" spans="2:28">
      <c r="B44" s="1" t="s">
        <v>6</v>
      </c>
      <c r="C44" s="16">
        <v>0.21629999999999999</v>
      </c>
      <c r="D44" s="16">
        <v>0.2185</v>
      </c>
      <c r="E44" s="10">
        <v>0.70350000000000001</v>
      </c>
      <c r="F44" s="10">
        <v>0.71660000000000001</v>
      </c>
      <c r="G44" s="3">
        <v>0.54759999999999998</v>
      </c>
      <c r="H44" s="3">
        <v>0.55930000000000002</v>
      </c>
      <c r="I44" s="8">
        <v>0.1706</v>
      </c>
      <c r="J44" s="8">
        <v>0.1104</v>
      </c>
      <c r="K44" s="8">
        <v>0.1106</v>
      </c>
      <c r="L44" s="8">
        <v>0.11559999999999999</v>
      </c>
      <c r="M44" s="8">
        <v>0.1116</v>
      </c>
      <c r="N44" s="8">
        <v>0.1149</v>
      </c>
      <c r="R44" s="14" t="s">
        <v>88</v>
      </c>
      <c r="S44">
        <f t="shared" si="17"/>
        <v>0.14050000000000001</v>
      </c>
      <c r="T44">
        <f t="shared" si="18"/>
        <v>0.71005000000000007</v>
      </c>
      <c r="U44">
        <f t="shared" si="11"/>
        <v>0.56955</v>
      </c>
      <c r="V44">
        <f t="shared" si="12"/>
        <v>0.43999758541591211</v>
      </c>
      <c r="W44">
        <f t="shared" si="19"/>
        <v>1.0564933070087415E-2</v>
      </c>
      <c r="X44">
        <f t="shared" si="14"/>
        <v>10.564933070087415</v>
      </c>
      <c r="Y44">
        <f t="shared" si="15"/>
        <v>5.86419464369861E-2</v>
      </c>
      <c r="Z44">
        <f t="shared" si="16"/>
        <v>58.641946436986103</v>
      </c>
    </row>
    <row r="45" spans="2:28">
      <c r="B45" s="1" t="s">
        <v>7</v>
      </c>
      <c r="C45" s="8">
        <v>0.1487</v>
      </c>
      <c r="D45" s="8">
        <v>0.14099999999999999</v>
      </c>
      <c r="E45" s="11">
        <v>0.69</v>
      </c>
      <c r="F45" s="11">
        <v>0.64200000000000002</v>
      </c>
      <c r="G45" s="12">
        <v>0.76119999999999999</v>
      </c>
      <c r="H45" s="12">
        <v>0.64829999999999999</v>
      </c>
      <c r="I45" s="8">
        <v>0.31740000000000002</v>
      </c>
      <c r="J45" s="8">
        <v>0.1172</v>
      </c>
      <c r="K45" s="8">
        <v>0.12139999999999999</v>
      </c>
      <c r="L45" s="8">
        <v>0.1158</v>
      </c>
      <c r="M45" s="8">
        <v>0.1166</v>
      </c>
      <c r="N45" s="8">
        <v>0.1203</v>
      </c>
      <c r="R45" s="14" t="s">
        <v>87</v>
      </c>
      <c r="S45">
        <f t="shared" si="17"/>
        <v>0.14560000000000001</v>
      </c>
      <c r="T45">
        <f t="shared" si="18"/>
        <v>0.66599999999999993</v>
      </c>
      <c r="U45">
        <f t="shared" si="11"/>
        <v>0.52039999999999997</v>
      </c>
      <c r="V45">
        <f t="shared" si="12"/>
        <v>0.38065918145599414</v>
      </c>
      <c r="W45">
        <f t="shared" si="19"/>
        <v>1.3414690215817393E-2</v>
      </c>
      <c r="X45">
        <f t="shared" si="14"/>
        <v>13.414690215817393</v>
      </c>
      <c r="Y45">
        <f t="shared" si="15"/>
        <v>7.4459870203249304E-2</v>
      </c>
      <c r="Z45">
        <f t="shared" si="16"/>
        <v>74.459870203249309</v>
      </c>
    </row>
    <row r="46" spans="2:28">
      <c r="R46" s="14" t="s">
        <v>89</v>
      </c>
      <c r="S46">
        <f>AVERAGE(G14:H14)</f>
        <v>0.10855000000000001</v>
      </c>
      <c r="T46">
        <f>AVERAGE(G38:H38)</f>
        <v>0.68882500000000002</v>
      </c>
      <c r="U46">
        <f t="shared" si="11"/>
        <v>0.58027499999999999</v>
      </c>
      <c r="V46">
        <f t="shared" si="12"/>
        <v>0.45294579258722678</v>
      </c>
      <c r="W46">
        <f t="shared" si="19"/>
        <v>1.4166959741184582E-2</v>
      </c>
      <c r="X46">
        <f t="shared" si="14"/>
        <v>14.166959741184582</v>
      </c>
      <c r="Y46">
        <f t="shared" si="15"/>
        <v>7.8635433732152427E-2</v>
      </c>
      <c r="Z46">
        <f t="shared" si="16"/>
        <v>78.635433732152421</v>
      </c>
    </row>
    <row r="47" spans="2:28">
      <c r="R47" s="25" t="s">
        <v>100</v>
      </c>
      <c r="S47" s="25">
        <f>AVERAGE(S42:S46)</f>
        <v>0.1353</v>
      </c>
      <c r="T47" s="25">
        <f>AVERAGE(T42:T46)</f>
        <v>0.66838799999999998</v>
      </c>
      <c r="U47" s="25">
        <f t="shared" si="11"/>
        <v>0.53308800000000001</v>
      </c>
      <c r="V47" s="25">
        <f t="shared" si="12"/>
        <v>0.39597730290957384</v>
      </c>
      <c r="W47" s="25">
        <f>AVERAGE(W42:W46)</f>
        <v>1.4883653136378275E-2</v>
      </c>
      <c r="X47" s="25">
        <f t="shared" si="14"/>
        <v>14.883653136378275</v>
      </c>
      <c r="Y47" s="25">
        <f t="shared" si="15"/>
        <v>8.2613527621993102E-2</v>
      </c>
      <c r="Z47" s="25">
        <f t="shared" si="16"/>
        <v>82.6135276219931</v>
      </c>
      <c r="AA47" s="25">
        <f>_xlfn.STDEV.S(Z42:Z46)</f>
        <v>32.538252188801451</v>
      </c>
      <c r="AB47" s="25">
        <f>(AA47/(SQRT(5)))</f>
        <v>14.551548752638272</v>
      </c>
    </row>
    <row r="48" spans="2:28">
      <c r="R48" s="14" t="s">
        <v>90</v>
      </c>
      <c r="S48">
        <f>AVERAGE(G15:H15)</f>
        <v>0.11615</v>
      </c>
      <c r="T48">
        <f>AVERAGE(G39:H39)</f>
        <v>0.59860000000000002</v>
      </c>
      <c r="U48">
        <f t="shared" si="11"/>
        <v>0.48245000000000005</v>
      </c>
      <c r="V48">
        <f t="shared" si="12"/>
        <v>0.33484244838826516</v>
      </c>
      <c r="W48">
        <f>V48/C58</f>
        <v>1.1636662251593832E-2</v>
      </c>
      <c r="X48">
        <f t="shared" si="14"/>
        <v>11.636662251593831</v>
      </c>
      <c r="Y48">
        <f t="shared" si="15"/>
        <v>6.4590709655827222E-2</v>
      </c>
      <c r="Z48">
        <f t="shared" si="16"/>
        <v>64.590709655827226</v>
      </c>
    </row>
    <row r="49" spans="1:28" ht="26.5">
      <c r="B49" s="18" t="s">
        <v>81</v>
      </c>
      <c r="C49" s="19" t="s">
        <v>82</v>
      </c>
      <c r="R49" s="14" t="s">
        <v>91</v>
      </c>
      <c r="S49">
        <f>AVERAGE(G16:H16)</f>
        <v>0.11515</v>
      </c>
      <c r="T49">
        <f>AVERAGE(G40:H40)</f>
        <v>0.57745000000000002</v>
      </c>
      <c r="U49">
        <f t="shared" si="11"/>
        <v>0.46230000000000004</v>
      </c>
      <c r="V49">
        <f t="shared" si="12"/>
        <v>0.31051551370276476</v>
      </c>
      <c r="W49">
        <f t="shared" ref="W49:W52" si="20">V49/C59</f>
        <v>9.6366955179273007E-3</v>
      </c>
      <c r="X49">
        <f t="shared" si="14"/>
        <v>9.6366955179273006</v>
      </c>
      <c r="Y49">
        <f t="shared" si="15"/>
        <v>5.3489650965404645E-2</v>
      </c>
      <c r="Z49">
        <f t="shared" si="16"/>
        <v>53.489650965404643</v>
      </c>
    </row>
    <row r="50" spans="1:28">
      <c r="A50" t="s">
        <v>33</v>
      </c>
      <c r="B50" s="20">
        <v>0.38969999999999999</v>
      </c>
      <c r="C50" s="21">
        <f t="shared" ref="C50:C66" si="21">((((B50*0.5)*0.043)/0.000232))</f>
        <v>36.114439655172404</v>
      </c>
      <c r="R50" s="14" t="s">
        <v>92</v>
      </c>
      <c r="S50">
        <f>AVERAGE(G18:H18)</f>
        <v>0.10794999999999999</v>
      </c>
      <c r="T50">
        <f>AVERAGE(G42:H42)</f>
        <v>0.46094999999999997</v>
      </c>
      <c r="U50">
        <f t="shared" si="11"/>
        <v>0.35299999999999998</v>
      </c>
      <c r="V50">
        <f t="shared" si="12"/>
        <v>0.17855849329952911</v>
      </c>
      <c r="W50">
        <f t="shared" si="20"/>
        <v>7.4450182318196254E-3</v>
      </c>
      <c r="X50">
        <f t="shared" si="14"/>
        <v>7.4450182318196259</v>
      </c>
      <c r="Y50">
        <f t="shared" si="15"/>
        <v>4.1324479528306091E-2</v>
      </c>
      <c r="Z50">
        <f t="shared" si="16"/>
        <v>41.324479528306092</v>
      </c>
    </row>
    <row r="51" spans="1:28">
      <c r="A51" t="s">
        <v>83</v>
      </c>
      <c r="B51" s="20">
        <v>0.22</v>
      </c>
      <c r="C51" s="21">
        <f t="shared" si="21"/>
        <v>20.387931034482758</v>
      </c>
      <c r="R51" s="14" t="s">
        <v>93</v>
      </c>
      <c r="S51">
        <f t="shared" ref="S51:S52" si="22">AVERAGE(G19:H19)</f>
        <v>0.11299999999999999</v>
      </c>
      <c r="T51">
        <f t="shared" ref="T51:T52" si="23">AVERAGE(G43:H43)</f>
        <v>0.54055000000000009</v>
      </c>
      <c r="U51">
        <f t="shared" si="11"/>
        <v>0.4275500000000001</v>
      </c>
      <c r="V51">
        <f t="shared" si="12"/>
        <v>0.26856211517566109</v>
      </c>
      <c r="W51">
        <f t="shared" si="20"/>
        <v>9.1940754811641757E-3</v>
      </c>
      <c r="X51">
        <f t="shared" si="14"/>
        <v>9.1940754811641749</v>
      </c>
      <c r="Y51">
        <f t="shared" si="15"/>
        <v>5.1032834597936144E-2</v>
      </c>
      <c r="Z51">
        <f t="shared" si="16"/>
        <v>51.032834597936144</v>
      </c>
    </row>
    <row r="52" spans="1:28">
      <c r="A52" t="s">
        <v>84</v>
      </c>
      <c r="B52" s="20">
        <v>0.39500000000000002</v>
      </c>
      <c r="C52" s="21">
        <f t="shared" si="21"/>
        <v>36.605603448275865</v>
      </c>
      <c r="R52" s="14" t="s">
        <v>94</v>
      </c>
      <c r="S52">
        <f t="shared" si="22"/>
        <v>0.11285000000000001</v>
      </c>
      <c r="T52">
        <f t="shared" si="23"/>
        <v>0.55345</v>
      </c>
      <c r="U52">
        <f t="shared" si="11"/>
        <v>0.44059999999999999</v>
      </c>
      <c r="V52">
        <f t="shared" si="12"/>
        <v>0.28431727634914883</v>
      </c>
      <c r="W52">
        <f t="shared" si="20"/>
        <v>7.128210438424239E-3</v>
      </c>
      <c r="X52">
        <f t="shared" si="14"/>
        <v>7.1282104384242393</v>
      </c>
      <c r="Y52">
        <f t="shared" si="15"/>
        <v>3.9565999325178951E-2</v>
      </c>
      <c r="Z52" s="14">
        <f t="shared" si="16"/>
        <v>39.56599932517895</v>
      </c>
    </row>
    <row r="53" spans="1:28">
      <c r="A53" t="s">
        <v>85</v>
      </c>
      <c r="B53" s="20">
        <v>0.1749</v>
      </c>
      <c r="C53" s="21">
        <f t="shared" si="21"/>
        <v>16.208405172413791</v>
      </c>
      <c r="R53" s="25" t="s">
        <v>100</v>
      </c>
      <c r="S53" s="25">
        <f>AVERAGE(S48:S52)</f>
        <v>0.11301999999999998</v>
      </c>
      <c r="T53" s="25">
        <f>AVERAGE(T48:T52)</f>
        <v>0.54620000000000002</v>
      </c>
      <c r="U53" s="25">
        <f t="shared" si="11"/>
        <v>0.43318000000000001</v>
      </c>
      <c r="V53" s="25">
        <f t="shared" si="12"/>
        <v>0.27535916938307375</v>
      </c>
      <c r="W53" s="25">
        <f>AVERAGE(W48:W52)</f>
        <v>9.0081323841858345E-3</v>
      </c>
      <c r="X53" s="25">
        <f t="shared" si="14"/>
        <v>9.008132384185835</v>
      </c>
      <c r="Y53" s="25">
        <f t="shared" si="15"/>
        <v>5.0000734814530608E-2</v>
      </c>
      <c r="Z53" s="25">
        <f t="shared" si="16"/>
        <v>50.00073481453061</v>
      </c>
      <c r="AA53" s="25">
        <f>_xlfn.STDEV.S(Z48:Z52)</f>
        <v>10.127515024240656</v>
      </c>
      <c r="AB53" s="25">
        <f>(AA53/(SQRT(5)))</f>
        <v>4.5291624074705075</v>
      </c>
    </row>
    <row r="54" spans="1:28">
      <c r="A54" t="s">
        <v>86</v>
      </c>
      <c r="B54" s="20">
        <v>0.28849999999999998</v>
      </c>
      <c r="C54" s="21">
        <f t="shared" si="21"/>
        <v>26.735991379310342</v>
      </c>
      <c r="R54" s="14" t="s">
        <v>95</v>
      </c>
      <c r="S54">
        <f>AVERAGE(G21:H21)</f>
        <v>0.1176</v>
      </c>
      <c r="T54">
        <f>AVERAGE(G45:H45)</f>
        <v>0.70474999999999999</v>
      </c>
      <c r="U54">
        <f t="shared" si="11"/>
        <v>0.58714999999999995</v>
      </c>
      <c r="V54">
        <f t="shared" si="12"/>
        <v>0.46124592538935161</v>
      </c>
      <c r="W54">
        <f>V54/C63</f>
        <v>2.0643572519427347E-2</v>
      </c>
      <c r="X54">
        <f t="shared" si="14"/>
        <v>20.643572519427348</v>
      </c>
      <c r="Y54">
        <f t="shared" si="15"/>
        <v>0.11458466096484984</v>
      </c>
      <c r="Z54">
        <f t="shared" si="16"/>
        <v>114.58466096484985</v>
      </c>
    </row>
    <row r="55" spans="1:28">
      <c r="A55" t="s">
        <v>88</v>
      </c>
      <c r="B55" s="20">
        <v>0.44940000000000002</v>
      </c>
      <c r="C55" s="21">
        <f t="shared" si="21"/>
        <v>41.646982758620688</v>
      </c>
      <c r="R55" s="14" t="s">
        <v>96</v>
      </c>
      <c r="S55">
        <f>AVERAGE(I14:J14)</f>
        <v>0.14319999999999999</v>
      </c>
      <c r="T55">
        <f>AVERAGE(I38:J38)</f>
        <v>0.63529999999999998</v>
      </c>
      <c r="U55">
        <f t="shared" si="11"/>
        <v>0.49209999999999998</v>
      </c>
      <c r="V55">
        <f t="shared" si="12"/>
        <v>0.34649281661233849</v>
      </c>
      <c r="W55">
        <f t="shared" ref="W55:W57" si="24">V55/C64</f>
        <v>7.7634950797788906E-3</v>
      </c>
      <c r="X55">
        <f t="shared" si="14"/>
        <v>7.7634950797788909</v>
      </c>
      <c r="Y55">
        <f t="shared" si="15"/>
        <v>4.3092224021863294E-2</v>
      </c>
      <c r="Z55">
        <f t="shared" si="16"/>
        <v>43.092224021863295</v>
      </c>
    </row>
    <row r="56" spans="1:28">
      <c r="A56" t="s">
        <v>87</v>
      </c>
      <c r="B56" s="20">
        <v>0.30620000000000003</v>
      </c>
      <c r="C56" s="21">
        <f t="shared" si="21"/>
        <v>28.376293103448276</v>
      </c>
      <c r="R56" s="14" t="s">
        <v>97</v>
      </c>
      <c r="S56">
        <f t="shared" ref="S56:S57" si="25">AVERAGE(I15:J15)</f>
        <v>0.1409</v>
      </c>
      <c r="T56">
        <f t="shared" ref="T56:T57" si="26">AVERAGE(I39:J39)</f>
        <v>0.83545000000000003</v>
      </c>
      <c r="U56">
        <f t="shared" si="11"/>
        <v>0.69455</v>
      </c>
      <c r="V56">
        <f t="shared" si="12"/>
        <v>0.59090909090909083</v>
      </c>
      <c r="W56">
        <f t="shared" si="24"/>
        <v>1.2285782953883504E-2</v>
      </c>
      <c r="X56">
        <f t="shared" si="14"/>
        <v>12.285782953883503</v>
      </c>
      <c r="Y56">
        <f t="shared" si="15"/>
        <v>6.8193733092159772E-2</v>
      </c>
      <c r="Z56">
        <f t="shared" si="16"/>
        <v>68.193733092159775</v>
      </c>
    </row>
    <row r="57" spans="1:28">
      <c r="A57" t="s">
        <v>89</v>
      </c>
      <c r="B57" s="20">
        <v>0.34499999999999997</v>
      </c>
      <c r="C57" s="21">
        <f t="shared" si="21"/>
        <v>31.971982758620683</v>
      </c>
      <c r="R57" s="14" t="s">
        <v>98</v>
      </c>
      <c r="S57">
        <f t="shared" si="25"/>
        <v>0.13900000000000001</v>
      </c>
      <c r="T57">
        <f t="shared" si="26"/>
        <v>0.58814999999999995</v>
      </c>
      <c r="U57">
        <f t="shared" si="11"/>
        <v>0.44914999999999994</v>
      </c>
      <c r="V57">
        <f t="shared" si="12"/>
        <v>0.29463962332488219</v>
      </c>
      <c r="W57">
        <f t="shared" si="24"/>
        <v>6.7217063386963653E-3</v>
      </c>
      <c r="X57">
        <f t="shared" si="14"/>
        <v>6.7217063386963654</v>
      </c>
      <c r="Y57">
        <f t="shared" si="15"/>
        <v>3.7309648860437195E-2</v>
      </c>
      <c r="Z57">
        <f t="shared" si="16"/>
        <v>37.309648860437193</v>
      </c>
    </row>
    <row r="58" spans="1:28">
      <c r="A58" t="s">
        <v>90</v>
      </c>
      <c r="B58" s="20">
        <v>0.3105</v>
      </c>
      <c r="C58" s="21">
        <f t="shared" si="21"/>
        <v>28.774784482758619</v>
      </c>
      <c r="R58" s="25" t="s">
        <v>100</v>
      </c>
      <c r="S58" s="25">
        <f>AVERAGE(S54:S57)</f>
        <v>0.13517499999999999</v>
      </c>
      <c r="T58" s="25">
        <f>AVERAGE(T54:T57)</f>
        <v>0.69091250000000004</v>
      </c>
      <c r="U58" s="25">
        <f t="shared" si="11"/>
        <v>0.5557375</v>
      </c>
      <c r="V58" s="25">
        <f t="shared" si="12"/>
        <v>0.42332186405891581</v>
      </c>
      <c r="W58" s="25">
        <f>AVERAGE(W54:W57)</f>
        <v>1.1853639222946527E-2</v>
      </c>
      <c r="X58" s="25">
        <f t="shared" si="14"/>
        <v>11.853639222946526</v>
      </c>
      <c r="Y58" s="25">
        <f t="shared" si="15"/>
        <v>6.5795066734827518E-2</v>
      </c>
      <c r="Z58" s="25">
        <f t="shared" si="16"/>
        <v>65.795066734827515</v>
      </c>
      <c r="AA58" s="25">
        <f>_xlfn.STDEV.S(Z54:Z57)</f>
        <v>35.180563782446043</v>
      </c>
      <c r="AB58" s="25">
        <f>(AA58/(SQRT(4)))</f>
        <v>17.590281891223022</v>
      </c>
    </row>
    <row r="59" spans="1:28">
      <c r="A59" t="s">
        <v>91</v>
      </c>
      <c r="B59" s="20">
        <v>0.34770000000000001</v>
      </c>
      <c r="C59" s="21">
        <f t="shared" si="21"/>
        <v>32.222198275862063</v>
      </c>
    </row>
    <row r="60" spans="1:28">
      <c r="A60" t="s">
        <v>92</v>
      </c>
      <c r="B60" s="22">
        <v>0.25879999999999997</v>
      </c>
      <c r="C60" s="21">
        <f t="shared" si="21"/>
        <v>23.983620689655169</v>
      </c>
    </row>
    <row r="61" spans="1:28">
      <c r="A61" t="s">
        <v>93</v>
      </c>
      <c r="B61" s="20">
        <v>0.31519999999999998</v>
      </c>
      <c r="C61" s="21">
        <f t="shared" si="21"/>
        <v>29.210344827586201</v>
      </c>
    </row>
    <row r="62" spans="1:28">
      <c r="A62" t="s">
        <v>94</v>
      </c>
      <c r="B62" s="20">
        <v>0.4304</v>
      </c>
      <c r="C62" s="21">
        <f t="shared" si="21"/>
        <v>39.88620689655172</v>
      </c>
      <c r="S62" t="s">
        <v>12</v>
      </c>
      <c r="T62" t="s">
        <v>107</v>
      </c>
      <c r="U62" t="s">
        <v>78</v>
      </c>
      <c r="V62" t="s">
        <v>79</v>
      </c>
    </row>
    <row r="63" spans="1:28">
      <c r="A63" t="s">
        <v>95</v>
      </c>
      <c r="B63" s="20">
        <v>0.24110000000000001</v>
      </c>
      <c r="C63" s="21">
        <f t="shared" si="21"/>
        <v>22.343318965517241</v>
      </c>
      <c r="R63" t="s">
        <v>41</v>
      </c>
      <c r="S63" t="s">
        <v>11</v>
      </c>
      <c r="T63">
        <f>Z41</f>
        <v>122.69739355244889</v>
      </c>
      <c r="U63">
        <f>AA41</f>
        <v>31.626201041977872</v>
      </c>
      <c r="V63">
        <f>AB41</f>
        <v>18.259395685031148</v>
      </c>
    </row>
    <row r="64" spans="1:28">
      <c r="A64" t="s">
        <v>96</v>
      </c>
      <c r="B64" s="22">
        <v>0.48159999999999997</v>
      </c>
      <c r="C64" s="21">
        <f t="shared" si="21"/>
        <v>44.631034482758615</v>
      </c>
      <c r="R64" t="s">
        <v>38</v>
      </c>
      <c r="S64" t="s">
        <v>13</v>
      </c>
      <c r="T64">
        <f>Z47</f>
        <v>82.6135276219931</v>
      </c>
      <c r="U64">
        <f t="shared" ref="U64:V64" si="27">AA47</f>
        <v>32.538252188801451</v>
      </c>
      <c r="V64">
        <f t="shared" si="27"/>
        <v>14.551548752638272</v>
      </c>
    </row>
    <row r="65" spans="1:22">
      <c r="A65" t="s">
        <v>97</v>
      </c>
      <c r="B65" s="23">
        <v>0.51900000000000002</v>
      </c>
      <c r="C65" s="24">
        <f t="shared" si="21"/>
        <v>48.09698275862069</v>
      </c>
      <c r="R65" t="s">
        <v>39</v>
      </c>
      <c r="S65" t="s">
        <v>14</v>
      </c>
      <c r="T65">
        <f>Z53</f>
        <v>50.00073481453061</v>
      </c>
      <c r="U65">
        <f t="shared" ref="U65:V65" si="28">AA53</f>
        <v>10.127515024240656</v>
      </c>
      <c r="V65">
        <f t="shared" si="28"/>
        <v>4.5291624074705075</v>
      </c>
    </row>
    <row r="66" spans="1:22">
      <c r="A66" t="s">
        <v>98</v>
      </c>
      <c r="B66" s="23">
        <v>0.47299999999999998</v>
      </c>
      <c r="C66" s="24">
        <f t="shared" si="21"/>
        <v>43.834051724137922</v>
      </c>
      <c r="R66" t="s">
        <v>40</v>
      </c>
      <c r="S66" t="s">
        <v>15</v>
      </c>
      <c r="T66">
        <f>Z58</f>
        <v>65.795066734827515</v>
      </c>
      <c r="U66">
        <f t="shared" ref="U66:V66" si="29">AA58</f>
        <v>35.180563782446043</v>
      </c>
      <c r="V66">
        <f t="shared" si="29"/>
        <v>17.590281891223022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6DC5-99C4-440E-9D67-29EB915EB425}">
  <dimension ref="B1:AD11"/>
  <sheetViews>
    <sheetView tabSelected="1" zoomScale="90" zoomScaleNormal="90" workbookViewId="0">
      <selection activeCell="E17" sqref="E17"/>
    </sheetView>
  </sheetViews>
  <sheetFormatPr defaultRowHeight="14.5"/>
  <sheetData>
    <row r="1" spans="2:30">
      <c r="R1" t="s">
        <v>10</v>
      </c>
    </row>
    <row r="2" spans="2:30">
      <c r="B2" s="26"/>
      <c r="C2" s="26">
        <v>1</v>
      </c>
      <c r="D2" s="26">
        <v>2</v>
      </c>
      <c r="E2" s="26">
        <v>3</v>
      </c>
      <c r="F2" s="27">
        <v>4</v>
      </c>
      <c r="G2" s="27">
        <v>5</v>
      </c>
      <c r="H2" s="27">
        <v>6</v>
      </c>
      <c r="I2" s="27">
        <v>7</v>
      </c>
      <c r="J2" s="27">
        <v>8</v>
      </c>
      <c r="K2" s="27">
        <v>9</v>
      </c>
      <c r="L2" s="27">
        <v>10</v>
      </c>
      <c r="M2" s="27">
        <v>11</v>
      </c>
      <c r="N2" s="27">
        <v>12</v>
      </c>
      <c r="R2" s="1"/>
      <c r="S2" s="1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</row>
    <row r="3" spans="2:30">
      <c r="B3" s="26" t="s">
        <v>0</v>
      </c>
      <c r="C3" s="9">
        <v>2.4849999999999999</v>
      </c>
      <c r="D3" s="9">
        <v>2.508</v>
      </c>
      <c r="E3" s="30">
        <v>1.3620000000000001</v>
      </c>
      <c r="F3" s="30">
        <v>1.319</v>
      </c>
      <c r="G3" s="28">
        <v>2.0129999999999999</v>
      </c>
      <c r="H3" s="28">
        <v>1.4159999999999999</v>
      </c>
      <c r="I3" s="32">
        <v>0.157</v>
      </c>
      <c r="J3" s="32">
        <v>0.157</v>
      </c>
      <c r="K3" s="33">
        <v>0.157</v>
      </c>
      <c r="L3" s="33">
        <v>0.158</v>
      </c>
      <c r="M3" s="33">
        <v>0.161</v>
      </c>
      <c r="N3" s="33">
        <v>0.159</v>
      </c>
      <c r="R3" s="1" t="s">
        <v>0</v>
      </c>
      <c r="S3" s="5" t="s">
        <v>17</v>
      </c>
      <c r="T3" s="5" t="s">
        <v>18</v>
      </c>
      <c r="U3" s="2" t="s">
        <v>31</v>
      </c>
      <c r="V3" s="2" t="s">
        <v>32</v>
      </c>
      <c r="W3" s="10" t="s">
        <v>50</v>
      </c>
      <c r="X3" s="10" t="s">
        <v>51</v>
      </c>
      <c r="Y3" s="13" t="s">
        <v>63</v>
      </c>
      <c r="Z3" s="13" t="s">
        <v>69</v>
      </c>
      <c r="AA3" s="8" t="s">
        <v>24</v>
      </c>
      <c r="AB3" s="8" t="s">
        <v>24</v>
      </c>
      <c r="AC3" s="8" t="s">
        <v>24</v>
      </c>
      <c r="AD3" s="8" t="s">
        <v>24</v>
      </c>
    </row>
    <row r="4" spans="2:30">
      <c r="B4" s="26" t="s">
        <v>1</v>
      </c>
      <c r="C4" s="9">
        <v>1.798</v>
      </c>
      <c r="D4" s="9">
        <v>1.7849999999999999</v>
      </c>
      <c r="E4" s="30">
        <v>1.3979999999999999</v>
      </c>
      <c r="F4" s="30">
        <v>0.16200000000000001</v>
      </c>
      <c r="G4" s="31">
        <v>1.337</v>
      </c>
      <c r="H4" s="31">
        <v>1.371</v>
      </c>
      <c r="I4" s="32">
        <v>1.117</v>
      </c>
      <c r="J4" s="32">
        <v>0.85199999999999998</v>
      </c>
      <c r="K4" s="33">
        <v>0.15859999999999999</v>
      </c>
      <c r="L4" s="33">
        <v>0.41299999999999998</v>
      </c>
      <c r="M4" s="33">
        <v>0.1283</v>
      </c>
      <c r="N4" s="33">
        <v>0.12449</v>
      </c>
      <c r="R4" s="1" t="s">
        <v>1</v>
      </c>
      <c r="S4" s="5" t="s">
        <v>19</v>
      </c>
      <c r="T4" s="5" t="s">
        <v>25</v>
      </c>
      <c r="U4" s="2" t="s">
        <v>34</v>
      </c>
      <c r="V4" s="2" t="s">
        <v>36</v>
      </c>
      <c r="W4" s="3" t="s">
        <v>52</v>
      </c>
      <c r="X4" s="3" t="s">
        <v>58</v>
      </c>
      <c r="Y4" s="12" t="s">
        <v>64</v>
      </c>
      <c r="Z4" s="12" t="s">
        <v>66</v>
      </c>
      <c r="AA4" s="8" t="s">
        <v>24</v>
      </c>
      <c r="AB4" s="8" t="s">
        <v>24</v>
      </c>
      <c r="AC4" s="8" t="s">
        <v>24</v>
      </c>
      <c r="AD4" s="8" t="s">
        <v>24</v>
      </c>
    </row>
    <row r="5" spans="2:30">
      <c r="B5" s="26" t="s">
        <v>2</v>
      </c>
      <c r="C5" s="9">
        <v>0.99199999999999999</v>
      </c>
      <c r="D5" s="9">
        <v>0.98</v>
      </c>
      <c r="E5" s="30">
        <v>1.087</v>
      </c>
      <c r="F5" s="30">
        <v>1.1919999999999999</v>
      </c>
      <c r="G5" s="31">
        <v>1.431</v>
      </c>
      <c r="H5" s="31">
        <v>1.712</v>
      </c>
      <c r="I5" s="32">
        <v>0.90200000000000002</v>
      </c>
      <c r="J5" s="32">
        <v>0.161</v>
      </c>
      <c r="K5" s="33">
        <v>0.1865</v>
      </c>
      <c r="L5" s="33">
        <v>0.16500000000000001</v>
      </c>
      <c r="M5" s="33">
        <v>0.1784</v>
      </c>
      <c r="N5" s="33">
        <v>0.1583</v>
      </c>
      <c r="R5" s="1" t="s">
        <v>2</v>
      </c>
      <c r="S5" s="5" t="s">
        <v>20</v>
      </c>
      <c r="T5" s="5" t="s">
        <v>26</v>
      </c>
      <c r="U5" s="2" t="s">
        <v>35</v>
      </c>
      <c r="V5" s="2" t="s">
        <v>37</v>
      </c>
      <c r="W5" s="3" t="s">
        <v>54</v>
      </c>
      <c r="X5" s="3" t="s">
        <v>59</v>
      </c>
      <c r="Y5" s="12" t="s">
        <v>65</v>
      </c>
      <c r="Z5" s="12" t="s">
        <v>67</v>
      </c>
      <c r="AA5" s="8" t="s">
        <v>24</v>
      </c>
      <c r="AB5" s="8" t="s">
        <v>24</v>
      </c>
      <c r="AC5" s="8" t="s">
        <v>24</v>
      </c>
      <c r="AD5" s="8" t="s">
        <v>24</v>
      </c>
    </row>
    <row r="6" spans="2:30">
      <c r="B6" s="26" t="s">
        <v>3</v>
      </c>
      <c r="C6" s="6"/>
      <c r="D6" s="6"/>
      <c r="E6" s="29">
        <v>1.093</v>
      </c>
      <c r="F6" s="29">
        <v>1.752</v>
      </c>
      <c r="G6" s="29">
        <v>0.94399999999999995</v>
      </c>
      <c r="H6" s="29">
        <v>1.5129999999999999</v>
      </c>
      <c r="I6" s="29">
        <v>0.93200000000000005</v>
      </c>
      <c r="J6" s="29">
        <v>0.16</v>
      </c>
      <c r="K6" s="29">
        <v>2.101</v>
      </c>
      <c r="L6" s="29">
        <v>0.16200000000000001</v>
      </c>
      <c r="M6" s="29">
        <v>0.81200000000000006</v>
      </c>
      <c r="N6" s="29">
        <v>0.81499999999999995</v>
      </c>
      <c r="R6" s="1" t="s">
        <v>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>
      <c r="B7" s="26" t="s">
        <v>4</v>
      </c>
      <c r="C7" s="9">
        <v>0.16</v>
      </c>
      <c r="D7" s="9">
        <v>0.158</v>
      </c>
      <c r="E7" s="28">
        <v>1.0369999999999999</v>
      </c>
      <c r="F7" s="28">
        <v>1.095</v>
      </c>
      <c r="G7" s="31">
        <v>1.3360000000000001</v>
      </c>
      <c r="H7" s="31">
        <v>1.383</v>
      </c>
      <c r="I7" s="33">
        <v>0.16900000000000001</v>
      </c>
      <c r="J7" s="33">
        <v>0.16700000000000001</v>
      </c>
      <c r="K7" s="33">
        <v>0.159</v>
      </c>
      <c r="L7" s="33">
        <v>0.159</v>
      </c>
      <c r="M7" s="34">
        <v>0.1963</v>
      </c>
      <c r="N7" s="34">
        <v>0.1333</v>
      </c>
      <c r="R7" s="1" t="s">
        <v>4</v>
      </c>
      <c r="S7" s="5" t="s">
        <v>21</v>
      </c>
      <c r="T7" s="5" t="s">
        <v>27</v>
      </c>
      <c r="U7" s="10" t="s">
        <v>42</v>
      </c>
      <c r="V7" s="10" t="s">
        <v>43</v>
      </c>
      <c r="W7" s="3" t="s">
        <v>55</v>
      </c>
      <c r="X7" s="3" t="s">
        <v>60</v>
      </c>
      <c r="Y7" s="8" t="s">
        <v>24</v>
      </c>
      <c r="Z7" s="8" t="s">
        <v>24</v>
      </c>
      <c r="AA7" s="8" t="s">
        <v>24</v>
      </c>
      <c r="AB7" s="8" t="s">
        <v>24</v>
      </c>
      <c r="AC7" s="8" t="s">
        <v>24</v>
      </c>
      <c r="AD7" s="8" t="s">
        <v>24</v>
      </c>
    </row>
    <row r="8" spans="2:30">
      <c r="B8" s="26" t="s">
        <v>5</v>
      </c>
      <c r="C8" s="9">
        <v>0.36499999999999999</v>
      </c>
      <c r="D8" s="9">
        <v>0.36299999999999999</v>
      </c>
      <c r="E8" s="28">
        <v>1.206</v>
      </c>
      <c r="F8" s="28">
        <v>1.1240000000000001</v>
      </c>
      <c r="G8" s="31">
        <v>1.1910000000000001</v>
      </c>
      <c r="H8" s="31">
        <v>1.081</v>
      </c>
      <c r="I8" s="33">
        <v>0.16900000000000001</v>
      </c>
      <c r="J8" s="33">
        <v>0.16500000000000001</v>
      </c>
      <c r="K8" s="33">
        <v>0.1842</v>
      </c>
      <c r="L8" s="33">
        <v>0.16300000000000001</v>
      </c>
      <c r="M8" s="34">
        <v>0.18429999999999999</v>
      </c>
      <c r="N8" s="33">
        <v>0.16200000000000001</v>
      </c>
      <c r="R8" s="1" t="s">
        <v>5</v>
      </c>
      <c r="S8" s="5" t="s">
        <v>22</v>
      </c>
      <c r="T8" s="5" t="s">
        <v>28</v>
      </c>
      <c r="U8" s="10" t="s">
        <v>44</v>
      </c>
      <c r="V8" s="10" t="s">
        <v>46</v>
      </c>
      <c r="W8" s="3" t="s">
        <v>56</v>
      </c>
      <c r="X8" s="3" t="s">
        <v>61</v>
      </c>
      <c r="Y8" s="8" t="s">
        <v>24</v>
      </c>
      <c r="Z8" s="8" t="s">
        <v>24</v>
      </c>
      <c r="AA8" s="8" t="s">
        <v>24</v>
      </c>
      <c r="AB8" s="8" t="s">
        <v>24</v>
      </c>
      <c r="AC8" s="8" t="s">
        <v>24</v>
      </c>
      <c r="AD8" s="8" t="s">
        <v>24</v>
      </c>
    </row>
    <row r="9" spans="2:30">
      <c r="B9" s="26" t="s">
        <v>6</v>
      </c>
      <c r="C9" s="9">
        <v>0.16</v>
      </c>
      <c r="D9" s="9">
        <v>0.158</v>
      </c>
      <c r="E9" s="28">
        <v>1.099</v>
      </c>
      <c r="F9" s="28">
        <v>1.1080000000000001</v>
      </c>
      <c r="G9" s="31">
        <v>1.7849999999999999</v>
      </c>
      <c r="H9" s="31">
        <v>1.9450000000000001</v>
      </c>
      <c r="I9" s="33">
        <v>0.17199999999999999</v>
      </c>
      <c r="J9" s="33">
        <v>0.16200000000000001</v>
      </c>
      <c r="K9" s="33">
        <v>0.12970000000000001</v>
      </c>
      <c r="L9" s="33">
        <v>0.16</v>
      </c>
      <c r="M9" s="33">
        <v>0.13750000000000001</v>
      </c>
      <c r="N9" s="33">
        <v>0.16200000000000001</v>
      </c>
      <c r="R9" s="1" t="s">
        <v>6</v>
      </c>
      <c r="S9" s="5" t="s">
        <v>23</v>
      </c>
      <c r="T9" s="5" t="s">
        <v>29</v>
      </c>
      <c r="U9" s="10" t="s">
        <v>45</v>
      </c>
      <c r="V9" s="10" t="s">
        <v>47</v>
      </c>
      <c r="W9" s="3" t="s">
        <v>57</v>
      </c>
      <c r="X9" s="3" t="s">
        <v>62</v>
      </c>
      <c r="Y9" s="8" t="s">
        <v>24</v>
      </c>
      <c r="Z9" s="8" t="s">
        <v>24</v>
      </c>
      <c r="AA9" s="8" t="s">
        <v>24</v>
      </c>
      <c r="AB9" s="8" t="s">
        <v>24</v>
      </c>
      <c r="AC9" s="8" t="s">
        <v>24</v>
      </c>
      <c r="AD9" s="8" t="s">
        <v>24</v>
      </c>
    </row>
    <row r="10" spans="2:30">
      <c r="B10" s="26" t="s">
        <v>7</v>
      </c>
      <c r="C10" s="8">
        <v>0.16900000000000001</v>
      </c>
      <c r="D10" s="8">
        <v>0.16700000000000001</v>
      </c>
      <c r="E10" s="28">
        <v>1.304</v>
      </c>
      <c r="F10" s="28">
        <v>1.3129999999999999</v>
      </c>
      <c r="G10" s="32">
        <v>1.6259999999999999</v>
      </c>
      <c r="H10" s="32">
        <v>1.601</v>
      </c>
      <c r="I10" s="33">
        <v>0.186</v>
      </c>
      <c r="J10" s="33">
        <v>0.1318</v>
      </c>
      <c r="K10" s="33">
        <v>0.122</v>
      </c>
      <c r="L10" s="33">
        <v>0.10539999999999999</v>
      </c>
      <c r="M10" s="34">
        <v>0.16550000000000001</v>
      </c>
      <c r="N10" s="33">
        <v>0.158</v>
      </c>
      <c r="R10" s="1" t="s">
        <v>7</v>
      </c>
      <c r="S10" s="8" t="s">
        <v>24</v>
      </c>
      <c r="T10" s="8" t="s">
        <v>24</v>
      </c>
      <c r="U10" s="11" t="s">
        <v>48</v>
      </c>
      <c r="V10" s="11" t="s">
        <v>49</v>
      </c>
      <c r="W10" s="12" t="s">
        <v>53</v>
      </c>
      <c r="X10" s="12" t="s">
        <v>68</v>
      </c>
      <c r="Y10" s="8" t="s">
        <v>24</v>
      </c>
      <c r="Z10" s="8" t="s">
        <v>24</v>
      </c>
      <c r="AA10" s="8" t="s">
        <v>24</v>
      </c>
      <c r="AB10" s="8" t="s">
        <v>24</v>
      </c>
      <c r="AC10" s="8" t="s">
        <v>24</v>
      </c>
      <c r="AD10" s="8" t="s">
        <v>24</v>
      </c>
    </row>
    <row r="11" spans="2:30">
      <c r="V11" s="7"/>
      <c r="W1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Prawn tissue Glycogen assay </vt:lpstr>
      <vt:lpstr>Haemolymph Lactate assays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Willis</dc:creator>
  <cp:lastModifiedBy>Jaime Willis</cp:lastModifiedBy>
  <dcterms:created xsi:type="dcterms:W3CDTF">2021-10-09T20:43:30Z</dcterms:created>
  <dcterms:modified xsi:type="dcterms:W3CDTF">2021-10-10T08:34:55Z</dcterms:modified>
</cp:coreProperties>
</file>