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aiwillis/Desktop/"/>
    </mc:Choice>
  </mc:AlternateContent>
  <bookViews>
    <workbookView xWindow="0" yWindow="460" windowWidth="28800" windowHeight="15880" activeTab="8"/>
  </bookViews>
  <sheets>
    <sheet name="Key" sheetId="5" r:id="rId1"/>
    <sheet name="RAW sauce" sheetId="6" r:id="rId2"/>
    <sheet name="Respiration" sheetId="1" r:id="rId3"/>
    <sheet name="RCR" sheetId="2" r:id="rId4"/>
    <sheet name="Respiration 2.0" sheetId="8" r:id="rId5"/>
    <sheet name="calc sheet play around" sheetId="9" r:id="rId6"/>
    <sheet name="ATP slope" sheetId="4" r:id="rId7"/>
    <sheet name="ATP concentration" sheetId="7" r:id="rId8"/>
    <sheet name="ATP final adjsuted" sheetId="3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9" i="3" l="1"/>
  <c r="BD20" i="3"/>
  <c r="BC19" i="3"/>
  <c r="BC20" i="3"/>
  <c r="BD18" i="3"/>
  <c r="BC18" i="3"/>
  <c r="BB19" i="3"/>
  <c r="BB20" i="3"/>
  <c r="BB18" i="3"/>
  <c r="AY19" i="3"/>
  <c r="AY20" i="3"/>
  <c r="AY18" i="3"/>
  <c r="AX18" i="3"/>
  <c r="AX19" i="3"/>
  <c r="AX20" i="3"/>
  <c r="AW19" i="3"/>
  <c r="AW20" i="3"/>
  <c r="AW18" i="3"/>
  <c r="AT19" i="3"/>
  <c r="AT20" i="3"/>
  <c r="AT18" i="3"/>
  <c r="AS19" i="3"/>
  <c r="AS20" i="3"/>
  <c r="AS18" i="3"/>
  <c r="AR19" i="3"/>
  <c r="AR20" i="3"/>
  <c r="AR18" i="3"/>
  <c r="B32" i="9"/>
  <c r="E21" i="9"/>
  <c r="F21" i="9"/>
  <c r="G21" i="9"/>
  <c r="H21" i="9"/>
  <c r="I21" i="9"/>
  <c r="J21" i="9"/>
  <c r="K21" i="9"/>
  <c r="L21" i="9"/>
  <c r="M21" i="9"/>
  <c r="N21" i="9"/>
  <c r="O21" i="9"/>
  <c r="E22" i="9"/>
  <c r="F22" i="9"/>
  <c r="G22" i="9"/>
  <c r="H22" i="9"/>
  <c r="I22" i="9"/>
  <c r="J22" i="9"/>
  <c r="K22" i="9"/>
  <c r="L22" i="9"/>
  <c r="M22" i="9"/>
  <c r="N22" i="9"/>
  <c r="O22" i="9"/>
  <c r="E23" i="9"/>
  <c r="F23" i="9"/>
  <c r="G23" i="9"/>
  <c r="H23" i="9"/>
  <c r="I23" i="9"/>
  <c r="J23" i="9"/>
  <c r="K23" i="9"/>
  <c r="L23" i="9"/>
  <c r="M23" i="9"/>
  <c r="N23" i="9"/>
  <c r="O23" i="9"/>
  <c r="D22" i="9"/>
  <c r="D23" i="9"/>
  <c r="D2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B12" i="9"/>
  <c r="B11" i="9"/>
  <c r="B10" i="9"/>
  <c r="M50" i="8"/>
  <c r="N50" i="8"/>
  <c r="O50" i="8"/>
  <c r="M49" i="8"/>
  <c r="N49" i="8"/>
  <c r="O49" i="8"/>
  <c r="M48" i="8"/>
  <c r="N48" i="8"/>
  <c r="O48" i="8"/>
  <c r="L50" i="8"/>
  <c r="L49" i="8"/>
  <c r="L48" i="8"/>
  <c r="H50" i="8"/>
  <c r="I50" i="8"/>
  <c r="J50" i="8"/>
  <c r="H49" i="8"/>
  <c r="I49" i="8"/>
  <c r="J49" i="8"/>
  <c r="H48" i="8"/>
  <c r="I48" i="8"/>
  <c r="J48" i="8"/>
  <c r="G50" i="8"/>
  <c r="G49" i="8"/>
  <c r="G48" i="8"/>
  <c r="C50" i="8"/>
  <c r="D50" i="8"/>
  <c r="E50" i="8"/>
  <c r="C49" i="8"/>
  <c r="D49" i="8"/>
  <c r="E49" i="8"/>
  <c r="C48" i="8"/>
  <c r="D48" i="8"/>
  <c r="E48" i="8"/>
  <c r="B50" i="8"/>
  <c r="B49" i="8"/>
  <c r="B48" i="8"/>
  <c r="V5" i="8"/>
  <c r="V4" i="8"/>
  <c r="U5" i="8"/>
  <c r="U4" i="8"/>
  <c r="T5" i="8"/>
  <c r="T4" i="8"/>
  <c r="P19" i="8"/>
  <c r="V3" i="8"/>
  <c r="U3" i="8"/>
  <c r="T3" i="8"/>
  <c r="O27" i="8"/>
  <c r="P23" i="8"/>
  <c r="P27" i="8"/>
  <c r="Q27" i="8"/>
  <c r="N27" i="8"/>
  <c r="O26" i="8"/>
  <c r="P26" i="8"/>
  <c r="Q26" i="8"/>
  <c r="N26" i="8"/>
  <c r="O25" i="8"/>
  <c r="P25" i="8"/>
  <c r="Q25" i="8"/>
  <c r="N25" i="8"/>
  <c r="O23" i="8"/>
  <c r="Q23" i="8"/>
  <c r="N23" i="8"/>
  <c r="O22" i="8"/>
  <c r="P22" i="8"/>
  <c r="Q22" i="8"/>
  <c r="N22" i="8"/>
  <c r="O21" i="8"/>
  <c r="P21" i="8"/>
  <c r="Q21" i="8"/>
  <c r="N21" i="8"/>
  <c r="O19" i="8"/>
  <c r="Q19" i="8"/>
  <c r="N19" i="8"/>
  <c r="O18" i="8"/>
  <c r="P18" i="8"/>
  <c r="Q18" i="8"/>
  <c r="N18" i="8"/>
  <c r="O17" i="8"/>
  <c r="P17" i="8"/>
  <c r="Q17" i="8"/>
  <c r="N17" i="8"/>
  <c r="I27" i="8"/>
  <c r="J27" i="8"/>
  <c r="K27" i="8"/>
  <c r="H27" i="8"/>
  <c r="I26" i="8"/>
  <c r="J26" i="8"/>
  <c r="K26" i="8"/>
  <c r="H26" i="8"/>
  <c r="I25" i="8"/>
  <c r="J25" i="8"/>
  <c r="K25" i="8"/>
  <c r="H25" i="8"/>
  <c r="I23" i="8"/>
  <c r="J23" i="8"/>
  <c r="K23" i="8"/>
  <c r="H23" i="8"/>
  <c r="I22" i="8"/>
  <c r="J22" i="8"/>
  <c r="K22" i="8"/>
  <c r="H22" i="8"/>
  <c r="I21" i="8"/>
  <c r="J21" i="8"/>
  <c r="K21" i="8"/>
  <c r="H21" i="8"/>
  <c r="I19" i="8"/>
  <c r="J19" i="8"/>
  <c r="K19" i="8"/>
  <c r="H19" i="8"/>
  <c r="I18" i="8"/>
  <c r="J18" i="8"/>
  <c r="K18" i="8"/>
  <c r="H18" i="8"/>
  <c r="I17" i="8"/>
  <c r="J17" i="8"/>
  <c r="K17" i="8"/>
  <c r="H17" i="8"/>
  <c r="C27" i="8"/>
  <c r="D27" i="8"/>
  <c r="E27" i="8"/>
  <c r="F27" i="8"/>
  <c r="B27" i="8"/>
  <c r="C26" i="8"/>
  <c r="D26" i="8"/>
  <c r="E26" i="8"/>
  <c r="F26" i="8"/>
  <c r="B26" i="8"/>
  <c r="C23" i="8"/>
  <c r="D23" i="8"/>
  <c r="E23" i="8"/>
  <c r="F23" i="8"/>
  <c r="B23" i="8"/>
  <c r="C22" i="8"/>
  <c r="D22" i="8"/>
  <c r="E22" i="8"/>
  <c r="F22" i="8"/>
  <c r="B22" i="8"/>
  <c r="C19" i="8"/>
  <c r="D19" i="8"/>
  <c r="E19" i="8"/>
  <c r="B19" i="8"/>
  <c r="C18" i="8"/>
  <c r="D18" i="8"/>
  <c r="E18" i="8"/>
  <c r="B18" i="8"/>
  <c r="B7" i="8"/>
  <c r="C25" i="8"/>
  <c r="D25" i="8"/>
  <c r="E25" i="8"/>
  <c r="F25" i="8"/>
  <c r="B25" i="8"/>
  <c r="B21" i="8"/>
  <c r="C21" i="8"/>
  <c r="D21" i="8"/>
  <c r="E21" i="8"/>
  <c r="F21" i="8"/>
  <c r="C17" i="8"/>
  <c r="D17" i="8"/>
  <c r="E17" i="8"/>
  <c r="B17" i="8"/>
  <c r="AB145" i="1"/>
  <c r="AB157" i="1"/>
  <c r="AB161" i="1"/>
  <c r="AA242" i="1"/>
  <c r="AC145" i="1"/>
  <c r="AC157" i="1"/>
  <c r="AC161" i="1"/>
  <c r="AB242" i="1"/>
  <c r="AD145" i="1"/>
  <c r="AD157" i="1"/>
  <c r="AD161" i="1"/>
  <c r="AC242" i="1"/>
  <c r="AA145" i="1"/>
  <c r="AA157" i="1"/>
  <c r="AA161" i="1"/>
  <c r="Z242" i="1"/>
  <c r="AH148" i="1"/>
  <c r="AH157" i="1"/>
  <c r="AH161" i="1"/>
  <c r="AA241" i="1"/>
  <c r="AI157" i="1"/>
  <c r="AI161" i="1"/>
  <c r="AB241" i="1"/>
  <c r="AJ148" i="1"/>
  <c r="AJ157" i="1"/>
  <c r="AJ161" i="1"/>
  <c r="AC241" i="1"/>
  <c r="AG148" i="1"/>
  <c r="AG157" i="1"/>
  <c r="AG161" i="1"/>
  <c r="Z241" i="1"/>
  <c r="AE145" i="1"/>
  <c r="AE157" i="1"/>
  <c r="AE161" i="1"/>
  <c r="U146" i="1"/>
  <c r="U148" i="1"/>
  <c r="U153" i="1"/>
  <c r="W153" i="1"/>
  <c r="BN137" i="1"/>
  <c r="BI166" i="1"/>
  <c r="U142" i="1"/>
  <c r="U152" i="1"/>
  <c r="W142" i="1"/>
  <c r="W152" i="1"/>
  <c r="BN136" i="1"/>
  <c r="BH166" i="1"/>
  <c r="U137" i="1"/>
  <c r="U139" i="1"/>
  <c r="U151" i="1"/>
  <c r="W151" i="1"/>
  <c r="BN135" i="1"/>
  <c r="BG166" i="1"/>
  <c r="AA153" i="1"/>
  <c r="AC153" i="1"/>
  <c r="BM137" i="1"/>
  <c r="BI165" i="1"/>
  <c r="AC152" i="1"/>
  <c r="U4" i="1"/>
  <c r="AA141" i="1"/>
  <c r="AA152" i="1"/>
  <c r="BM136" i="1"/>
  <c r="BH165" i="1"/>
  <c r="AC139" i="1"/>
  <c r="AC151" i="1"/>
  <c r="U2" i="1"/>
  <c r="AA137" i="1"/>
  <c r="AA139" i="1"/>
  <c r="AA151" i="1"/>
  <c r="BM135" i="1"/>
  <c r="BG165" i="1"/>
  <c r="AG153" i="1"/>
  <c r="AI153" i="1"/>
  <c r="BL137" i="1"/>
  <c r="BI164" i="1"/>
  <c r="AG144" i="1"/>
  <c r="AG152" i="1"/>
  <c r="AI144" i="1"/>
  <c r="AI152" i="1"/>
  <c r="BL136" i="1"/>
  <c r="BH164" i="1"/>
  <c r="U60" i="1"/>
  <c r="U95" i="1"/>
  <c r="AG137" i="1"/>
  <c r="AG151" i="1"/>
  <c r="AI151" i="1"/>
  <c r="BL135" i="1"/>
  <c r="BG164" i="1"/>
  <c r="X142" i="1"/>
  <c r="X152" i="1"/>
  <c r="AK148" i="1"/>
  <c r="AK157" i="1"/>
  <c r="AK161" i="1"/>
  <c r="V146" i="1"/>
  <c r="V148" i="1"/>
  <c r="V157" i="1"/>
  <c r="V161" i="1"/>
  <c r="AA243" i="1"/>
  <c r="W157" i="1"/>
  <c r="W161" i="1"/>
  <c r="AB243" i="1"/>
  <c r="X146" i="1"/>
  <c r="X148" i="1"/>
  <c r="X157" i="1"/>
  <c r="X161" i="1"/>
  <c r="AC243" i="1"/>
  <c r="U157" i="1"/>
  <c r="U161" i="1"/>
  <c r="Z243" i="1"/>
  <c r="V4" i="1"/>
  <c r="AB141" i="1"/>
  <c r="AB156" i="1"/>
  <c r="AB160" i="1"/>
  <c r="AA236" i="1"/>
  <c r="AC156" i="1"/>
  <c r="AC160" i="1"/>
  <c r="AB236" i="1"/>
  <c r="X4" i="1"/>
  <c r="AD141" i="1"/>
  <c r="AD156" i="1"/>
  <c r="AD160" i="1"/>
  <c r="AC236" i="1"/>
  <c r="AA156" i="1"/>
  <c r="AA160" i="1"/>
  <c r="Z236" i="1"/>
  <c r="AH144" i="1"/>
  <c r="AH156" i="1"/>
  <c r="AH160" i="1"/>
  <c r="AA235" i="1"/>
  <c r="AI156" i="1"/>
  <c r="AI160" i="1"/>
  <c r="AB235" i="1"/>
  <c r="AJ144" i="1"/>
  <c r="AJ156" i="1"/>
  <c r="AJ160" i="1"/>
  <c r="AC235" i="1"/>
  <c r="AG156" i="1"/>
  <c r="AG160" i="1"/>
  <c r="Z235" i="1"/>
  <c r="V137" i="1"/>
  <c r="V139" i="1"/>
  <c r="V155" i="1"/>
  <c r="V159" i="1"/>
  <c r="AA231" i="1"/>
  <c r="W155" i="1"/>
  <c r="W159" i="1"/>
  <c r="AB231" i="1"/>
  <c r="X137" i="1"/>
  <c r="X139" i="1"/>
  <c r="X155" i="1"/>
  <c r="X159" i="1"/>
  <c r="AC231" i="1"/>
  <c r="U155" i="1"/>
  <c r="U159" i="1"/>
  <c r="Z231" i="1"/>
  <c r="V2" i="1"/>
  <c r="AB137" i="1"/>
  <c r="AB139" i="1"/>
  <c r="AB155" i="1"/>
  <c r="AB159" i="1"/>
  <c r="AA230" i="1"/>
  <c r="AC155" i="1"/>
  <c r="AC159" i="1"/>
  <c r="AB230" i="1"/>
  <c r="X2" i="1"/>
  <c r="AD137" i="1"/>
  <c r="AD139" i="1"/>
  <c r="AD155" i="1"/>
  <c r="AD159" i="1"/>
  <c r="AC230" i="1"/>
  <c r="AA155" i="1"/>
  <c r="AA159" i="1"/>
  <c r="Z230" i="1"/>
  <c r="V60" i="1"/>
  <c r="V95" i="1"/>
  <c r="AH137" i="1"/>
  <c r="AH155" i="1"/>
  <c r="AH159" i="1"/>
  <c r="AA229" i="1"/>
  <c r="AI155" i="1"/>
  <c r="AI159" i="1"/>
  <c r="AB229" i="1"/>
  <c r="W60" i="1"/>
  <c r="W95" i="1"/>
  <c r="AJ137" i="1"/>
  <c r="AJ155" i="1"/>
  <c r="AJ159" i="1"/>
  <c r="AC229" i="1"/>
  <c r="AG155" i="1"/>
  <c r="AG159" i="1"/>
  <c r="Z229" i="1"/>
  <c r="V153" i="1"/>
  <c r="V243" i="1"/>
  <c r="W243" i="1"/>
  <c r="X153" i="1"/>
  <c r="X243" i="1"/>
  <c r="U243" i="1"/>
  <c r="AB153" i="1"/>
  <c r="V242" i="1"/>
  <c r="W242" i="1"/>
  <c r="AD153" i="1"/>
  <c r="X242" i="1"/>
  <c r="U242" i="1"/>
  <c r="AH153" i="1"/>
  <c r="V241" i="1"/>
  <c r="W241" i="1"/>
  <c r="AJ153" i="1"/>
  <c r="X241" i="1"/>
  <c r="U241" i="1"/>
  <c r="V142" i="1"/>
  <c r="V152" i="1"/>
  <c r="V237" i="1"/>
  <c r="W237" i="1"/>
  <c r="X237" i="1"/>
  <c r="U237" i="1"/>
  <c r="AB152" i="1"/>
  <c r="V236" i="1"/>
  <c r="W236" i="1"/>
  <c r="AD152" i="1"/>
  <c r="X236" i="1"/>
  <c r="U236" i="1"/>
  <c r="AH152" i="1"/>
  <c r="V235" i="1"/>
  <c r="W235" i="1"/>
  <c r="AJ152" i="1"/>
  <c r="X235" i="1"/>
  <c r="U235" i="1"/>
  <c r="V151" i="1"/>
  <c r="V231" i="1"/>
  <c r="W231" i="1"/>
  <c r="X151" i="1"/>
  <c r="X231" i="1"/>
  <c r="U231" i="1"/>
  <c r="AB151" i="1"/>
  <c r="V230" i="1"/>
  <c r="W230" i="1"/>
  <c r="AD151" i="1"/>
  <c r="X230" i="1"/>
  <c r="U230" i="1"/>
  <c r="AH151" i="1"/>
  <c r="V229" i="1"/>
  <c r="W229" i="1"/>
  <c r="AJ151" i="1"/>
  <c r="X229" i="1"/>
  <c r="U229" i="1"/>
  <c r="AK144" i="1"/>
  <c r="AK156" i="1"/>
  <c r="AK160" i="1"/>
  <c r="AK137" i="1"/>
  <c r="AK155" i="1"/>
  <c r="AK159" i="1"/>
  <c r="W57" i="1"/>
  <c r="W64" i="1"/>
  <c r="W100" i="1"/>
  <c r="Y146" i="1"/>
  <c r="Y148" i="1"/>
  <c r="Y157" i="1"/>
  <c r="Y161" i="1"/>
  <c r="Y153" i="1"/>
  <c r="V57" i="1"/>
  <c r="V64" i="1"/>
  <c r="V100" i="1"/>
  <c r="U57" i="1"/>
  <c r="U64" i="1"/>
  <c r="U100" i="1"/>
  <c r="AD60" i="1"/>
  <c r="AC60" i="1"/>
  <c r="AB60" i="1"/>
  <c r="AA60" i="1"/>
  <c r="AK152" i="1"/>
  <c r="BC144" i="1"/>
  <c r="BB144" i="1"/>
  <c r="BA144" i="1"/>
  <c r="AZ144" i="1"/>
  <c r="AY144" i="1"/>
  <c r="AA191" i="7"/>
  <c r="AB191" i="7"/>
  <c r="AA11" i="7"/>
  <c r="AB1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J11" i="7"/>
  <c r="AC46" i="7"/>
  <c r="AC47" i="7"/>
  <c r="AC48" i="7"/>
  <c r="AC49" i="7"/>
  <c r="AC50" i="7"/>
  <c r="AC51" i="7"/>
  <c r="AC52" i="7"/>
  <c r="AC53" i="7"/>
  <c r="AC54" i="7"/>
  <c r="AC55" i="7"/>
  <c r="AC56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57" i="7"/>
  <c r="AC57" i="7"/>
  <c r="AC58" i="7"/>
  <c r="AC59" i="7"/>
  <c r="AC60" i="7"/>
  <c r="AC61" i="7"/>
  <c r="AB46" i="7"/>
  <c r="AA47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A59" i="7"/>
  <c r="AB59" i="7"/>
  <c r="AC10" i="7"/>
  <c r="AC11" i="7"/>
  <c r="AC12" i="7"/>
  <c r="AC13" i="7"/>
  <c r="AC14" i="7"/>
  <c r="AC15" i="7"/>
  <c r="AC16" i="7"/>
  <c r="AC17" i="7"/>
  <c r="AC18" i="7"/>
  <c r="AC19" i="7"/>
  <c r="AC20" i="7"/>
  <c r="AA21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A33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A45" i="7"/>
  <c r="AC45" i="7"/>
  <c r="AC62" i="7"/>
  <c r="AC63" i="7"/>
  <c r="AC64" i="7"/>
  <c r="AC65" i="7"/>
  <c r="AC66" i="7"/>
  <c r="AC67" i="7"/>
  <c r="AC68" i="7"/>
  <c r="AA69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A81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A93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A105" i="7"/>
  <c r="AC105" i="7"/>
  <c r="AC106" i="7"/>
  <c r="AC107" i="7"/>
  <c r="AC108" i="7"/>
  <c r="AC109" i="7"/>
  <c r="AC110" i="7"/>
  <c r="AC111" i="7"/>
  <c r="AC112" i="7"/>
  <c r="AC113" i="7"/>
  <c r="AC114" i="7"/>
  <c r="AC115" i="7"/>
  <c r="AC116" i="7"/>
  <c r="AA117" i="7"/>
  <c r="AC117" i="7"/>
  <c r="AC118" i="7"/>
  <c r="AC119" i="7"/>
  <c r="AC120" i="7"/>
  <c r="AC121" i="7"/>
  <c r="AC122" i="7"/>
  <c r="AC123" i="7"/>
  <c r="AC124" i="7"/>
  <c r="AC125" i="7"/>
  <c r="AC126" i="7"/>
  <c r="AC127" i="7"/>
  <c r="AC128" i="7"/>
  <c r="AA129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AA141" i="7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A153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A165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A177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90" i="7"/>
  <c r="AC191" i="7"/>
  <c r="AA9" i="7"/>
  <c r="AC9" i="7"/>
  <c r="AB129" i="7"/>
  <c r="AB141" i="7"/>
  <c r="AB153" i="7"/>
  <c r="AB165" i="7"/>
  <c r="AB177" i="7"/>
  <c r="AA189" i="7"/>
  <c r="AB189" i="7"/>
  <c r="AW8" i="7"/>
  <c r="AX8" i="7"/>
  <c r="AV8" i="7"/>
  <c r="AB69" i="7"/>
  <c r="AB81" i="7"/>
  <c r="AB93" i="7"/>
  <c r="AB105" i="7"/>
  <c r="AB117" i="7"/>
  <c r="AW7" i="7"/>
  <c r="AX7" i="7"/>
  <c r="AV7" i="7"/>
  <c r="AB9" i="7"/>
  <c r="AB21" i="7"/>
  <c r="AB33" i="7"/>
  <c r="AB45" i="7"/>
  <c r="AW6" i="7"/>
  <c r="AX6" i="7"/>
  <c r="AV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E6" i="7"/>
  <c r="AV4" i="7"/>
  <c r="AW4" i="7"/>
  <c r="AX4" i="7"/>
  <c r="AW2" i="7"/>
  <c r="AX2" i="7"/>
  <c r="AV2" i="7"/>
  <c r="AB180" i="7"/>
  <c r="AB181" i="7"/>
  <c r="AB182" i="7"/>
  <c r="AB183" i="7"/>
  <c r="AB184" i="7"/>
  <c r="AB185" i="7"/>
  <c r="AB186" i="7"/>
  <c r="AB187" i="7"/>
  <c r="AB188" i="7"/>
  <c r="AB190" i="7"/>
  <c r="AB156" i="7"/>
  <c r="AB157" i="7"/>
  <c r="AB158" i="7"/>
  <c r="AB159" i="7"/>
  <c r="AB160" i="7"/>
  <c r="AB161" i="7"/>
  <c r="AB162" i="7"/>
  <c r="AB163" i="7"/>
  <c r="AB164" i="7"/>
  <c r="AB166" i="7"/>
  <c r="AB168" i="7"/>
  <c r="AB169" i="7"/>
  <c r="AB170" i="7"/>
  <c r="AB171" i="7"/>
  <c r="AB172" i="7"/>
  <c r="AB173" i="7"/>
  <c r="AB174" i="7"/>
  <c r="AB175" i="7"/>
  <c r="AB176" i="7"/>
  <c r="AB178" i="7"/>
  <c r="AB135" i="7"/>
  <c r="AB136" i="7"/>
  <c r="AB137" i="7"/>
  <c r="AB138" i="7"/>
  <c r="AB139" i="7"/>
  <c r="AB140" i="7"/>
  <c r="AB142" i="7"/>
  <c r="AB144" i="7"/>
  <c r="AB145" i="7"/>
  <c r="AB146" i="7"/>
  <c r="AB147" i="7"/>
  <c r="AB148" i="7"/>
  <c r="AB149" i="7"/>
  <c r="AB150" i="7"/>
  <c r="AB151" i="7"/>
  <c r="AB152" i="7"/>
  <c r="AB154" i="7"/>
  <c r="AB79" i="7"/>
  <c r="AB80" i="7"/>
  <c r="AB82" i="7"/>
  <c r="AB84" i="7"/>
  <c r="AB85" i="7"/>
  <c r="AB86" i="7"/>
  <c r="AB87" i="7"/>
  <c r="AB88" i="7"/>
  <c r="AB89" i="7"/>
  <c r="AB90" i="7"/>
  <c r="AB91" i="7"/>
  <c r="AB92" i="7"/>
  <c r="AB94" i="7"/>
  <c r="AB96" i="7"/>
  <c r="AB97" i="7"/>
  <c r="AB98" i="7"/>
  <c r="AB99" i="7"/>
  <c r="AB100" i="7"/>
  <c r="AB101" i="7"/>
  <c r="AB102" i="7"/>
  <c r="AB103" i="7"/>
  <c r="AB104" i="7"/>
  <c r="AB106" i="7"/>
  <c r="AB107" i="7"/>
  <c r="AB108" i="7"/>
  <c r="AB109" i="7"/>
  <c r="AB110" i="7"/>
  <c r="AB111" i="7"/>
  <c r="AB112" i="7"/>
  <c r="AB113" i="7"/>
  <c r="AB114" i="7"/>
  <c r="AB115" i="7"/>
  <c r="AB116" i="7"/>
  <c r="AB118" i="7"/>
  <c r="AB119" i="7"/>
  <c r="AB120" i="7"/>
  <c r="AB121" i="7"/>
  <c r="AB122" i="7"/>
  <c r="AB123" i="7"/>
  <c r="AB124" i="7"/>
  <c r="AB125" i="7"/>
  <c r="AB126" i="7"/>
  <c r="AB127" i="7"/>
  <c r="AB128" i="7"/>
  <c r="AB130" i="7"/>
  <c r="AB131" i="7"/>
  <c r="AB132" i="7"/>
  <c r="AB133" i="7"/>
  <c r="AB134" i="7"/>
  <c r="AB32" i="7"/>
  <c r="AB34" i="7"/>
  <c r="AA35" i="7"/>
  <c r="AB35" i="7"/>
  <c r="AB36" i="7"/>
  <c r="AB37" i="7"/>
  <c r="AB38" i="7"/>
  <c r="AB39" i="7"/>
  <c r="AB40" i="7"/>
  <c r="AB41" i="7"/>
  <c r="AB42" i="7"/>
  <c r="AB43" i="7"/>
  <c r="AB44" i="7"/>
  <c r="AB61" i="7"/>
  <c r="AB62" i="7"/>
  <c r="AB63" i="7"/>
  <c r="AB64" i="7"/>
  <c r="AB65" i="7"/>
  <c r="AB66" i="7"/>
  <c r="AB67" i="7"/>
  <c r="AB68" i="7"/>
  <c r="AB70" i="7"/>
  <c r="AB72" i="7"/>
  <c r="AB73" i="7"/>
  <c r="AB74" i="7"/>
  <c r="AB75" i="7"/>
  <c r="AB76" i="7"/>
  <c r="AB77" i="7"/>
  <c r="AB78" i="7"/>
  <c r="AB10" i="7"/>
  <c r="AB12" i="7"/>
  <c r="AB13" i="7"/>
  <c r="AB14" i="7"/>
  <c r="AB15" i="7"/>
  <c r="AB16" i="7"/>
  <c r="AB17" i="7"/>
  <c r="AB18" i="7"/>
  <c r="AB19" i="7"/>
  <c r="AB20" i="7"/>
  <c r="AB22" i="7"/>
  <c r="AA23" i="7"/>
  <c r="AB23" i="7"/>
  <c r="AB24" i="7"/>
  <c r="AB25" i="7"/>
  <c r="AB26" i="7"/>
  <c r="AB27" i="7"/>
  <c r="AB28" i="7"/>
  <c r="AB29" i="7"/>
  <c r="AB30" i="7"/>
  <c r="AB31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E2" i="7"/>
  <c r="AA190" i="7"/>
  <c r="AA46" i="7"/>
  <c r="AA48" i="7"/>
  <c r="AA49" i="7"/>
  <c r="AA50" i="7"/>
  <c r="AA51" i="7"/>
  <c r="AA52" i="7"/>
  <c r="AA53" i="7"/>
  <c r="AA54" i="7"/>
  <c r="AA55" i="7"/>
  <c r="AA56" i="7"/>
  <c r="AA58" i="7"/>
  <c r="AA60" i="7"/>
  <c r="AA61" i="7"/>
  <c r="AA62" i="7"/>
  <c r="AA63" i="7"/>
  <c r="AA64" i="7"/>
  <c r="AA65" i="7"/>
  <c r="AA66" i="7"/>
  <c r="AA67" i="7"/>
  <c r="AA68" i="7"/>
  <c r="AA70" i="7"/>
  <c r="AA71" i="7"/>
  <c r="AA72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7" i="7"/>
  <c r="AA88" i="7"/>
  <c r="AA89" i="7"/>
  <c r="AA90" i="7"/>
  <c r="AA91" i="7"/>
  <c r="AA92" i="7"/>
  <c r="AA94" i="7"/>
  <c r="AA95" i="7"/>
  <c r="AA96" i="7"/>
  <c r="AA97" i="7"/>
  <c r="AA98" i="7"/>
  <c r="AA99" i="7"/>
  <c r="AA100" i="7"/>
  <c r="AA101" i="7"/>
  <c r="AA102" i="7"/>
  <c r="AA103" i="7"/>
  <c r="AA104" i="7"/>
  <c r="AA106" i="7"/>
  <c r="AA107" i="7"/>
  <c r="AA108" i="7"/>
  <c r="AA109" i="7"/>
  <c r="AA110" i="7"/>
  <c r="AA111" i="7"/>
  <c r="AA112" i="7"/>
  <c r="AA113" i="7"/>
  <c r="AA114" i="7"/>
  <c r="AA115" i="7"/>
  <c r="AA116" i="7"/>
  <c r="AA118" i="7"/>
  <c r="AA119" i="7"/>
  <c r="AA120" i="7"/>
  <c r="AA121" i="7"/>
  <c r="AA122" i="7"/>
  <c r="AA123" i="7"/>
  <c r="AA124" i="7"/>
  <c r="AA125" i="7"/>
  <c r="AA126" i="7"/>
  <c r="AA127" i="7"/>
  <c r="AA128" i="7"/>
  <c r="AA130" i="7"/>
  <c r="AA131" i="7"/>
  <c r="AA132" i="7"/>
  <c r="AA133" i="7"/>
  <c r="AA134" i="7"/>
  <c r="AA135" i="7"/>
  <c r="AA136" i="7"/>
  <c r="AA137" i="7"/>
  <c r="AA138" i="7"/>
  <c r="AA139" i="7"/>
  <c r="AA140" i="7"/>
  <c r="AA142" i="7"/>
  <c r="AA143" i="7"/>
  <c r="AA144" i="7"/>
  <c r="AA145" i="7"/>
  <c r="AA146" i="7"/>
  <c r="AA147" i="7"/>
  <c r="AA148" i="7"/>
  <c r="AA149" i="7"/>
  <c r="AA150" i="7"/>
  <c r="AA151" i="7"/>
  <c r="AA152" i="7"/>
  <c r="AA154" i="7"/>
  <c r="AA155" i="7"/>
  <c r="AA156" i="7"/>
  <c r="AA157" i="7"/>
  <c r="AA158" i="7"/>
  <c r="AA159" i="7"/>
  <c r="AA160" i="7"/>
  <c r="AA161" i="7"/>
  <c r="AA162" i="7"/>
  <c r="AA163" i="7"/>
  <c r="AA164" i="7"/>
  <c r="AA166" i="7"/>
  <c r="AA167" i="7"/>
  <c r="AA168" i="7"/>
  <c r="AA169" i="7"/>
  <c r="AA170" i="7"/>
  <c r="AA171" i="7"/>
  <c r="AA172" i="7"/>
  <c r="AA173" i="7"/>
  <c r="AA174" i="7"/>
  <c r="AA175" i="7"/>
  <c r="AA176" i="7"/>
  <c r="AA178" i="7"/>
  <c r="AA179" i="7"/>
  <c r="AA180" i="7"/>
  <c r="AA181" i="7"/>
  <c r="AA182" i="7"/>
  <c r="AA183" i="7"/>
  <c r="AA184" i="7"/>
  <c r="AA185" i="7"/>
  <c r="AA186" i="7"/>
  <c r="AA187" i="7"/>
  <c r="AA188" i="7"/>
  <c r="AA22" i="7"/>
  <c r="AA24" i="7"/>
  <c r="AA25" i="7"/>
  <c r="AA26" i="7"/>
  <c r="AA27" i="7"/>
  <c r="AA28" i="7"/>
  <c r="AA29" i="7"/>
  <c r="AA30" i="7"/>
  <c r="AA31" i="7"/>
  <c r="AA32" i="7"/>
  <c r="AA34" i="7"/>
  <c r="AA36" i="7"/>
  <c r="AA37" i="7"/>
  <c r="AA38" i="7"/>
  <c r="AA39" i="7"/>
  <c r="AA40" i="7"/>
  <c r="AA41" i="7"/>
  <c r="AA42" i="7"/>
  <c r="AA43" i="7"/>
  <c r="AA44" i="7"/>
  <c r="AA3" i="7"/>
  <c r="AA4" i="7"/>
  <c r="AA5" i="7"/>
  <c r="AA6" i="7"/>
  <c r="AA7" i="7"/>
  <c r="AA8" i="7"/>
  <c r="AA10" i="7"/>
  <c r="AA12" i="7"/>
  <c r="AA13" i="7"/>
  <c r="AA14" i="7"/>
  <c r="AA15" i="7"/>
  <c r="AA16" i="7"/>
  <c r="AA17" i="7"/>
  <c r="AA18" i="7"/>
  <c r="AA19" i="7"/>
  <c r="AA20" i="7"/>
  <c r="AA2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BZ59" i="2"/>
  <c r="CA59" i="2"/>
  <c r="BV6" i="2"/>
  <c r="BX6" i="2"/>
  <c r="BR15" i="2"/>
  <c r="CC15" i="2"/>
  <c r="BV5" i="2"/>
  <c r="BX5" i="2"/>
  <c r="BR14" i="2"/>
  <c r="CC14" i="2"/>
  <c r="BV3" i="2"/>
  <c r="BX3" i="2"/>
  <c r="BR13" i="2"/>
  <c r="CC13" i="2"/>
  <c r="CB59" i="2"/>
  <c r="BT6" i="2"/>
  <c r="CB15" i="2"/>
  <c r="BT5" i="2"/>
  <c r="CB14" i="2"/>
  <c r="BT3" i="2"/>
  <c r="CB13" i="2"/>
  <c r="Q61" i="2"/>
  <c r="R61" i="2"/>
  <c r="S61" i="2"/>
  <c r="T61" i="2"/>
  <c r="BR5" i="2"/>
  <c r="BO15" i="2"/>
  <c r="BZ15" i="2"/>
  <c r="Q36" i="2"/>
  <c r="R36" i="2"/>
  <c r="S36" i="2"/>
  <c r="T36" i="2"/>
  <c r="BR4" i="2"/>
  <c r="BO14" i="2"/>
  <c r="BZ14" i="2"/>
  <c r="Q10" i="2"/>
  <c r="R10" i="2"/>
  <c r="S10" i="2"/>
  <c r="T10" i="2"/>
  <c r="BR3" i="2"/>
  <c r="BO13" i="2"/>
  <c r="BZ13" i="2"/>
  <c r="BY15" i="2"/>
  <c r="BN4" i="2"/>
  <c r="BY14" i="2"/>
  <c r="BN3" i="2"/>
  <c r="BY13" i="2"/>
  <c r="BN14" i="2"/>
  <c r="BN15" i="2"/>
  <c r="BN13" i="2"/>
  <c r="AN120" i="2"/>
  <c r="AO120" i="2"/>
  <c r="AN121" i="2"/>
  <c r="AO121" i="2"/>
  <c r="AN119" i="2"/>
  <c r="AO119" i="2"/>
  <c r="BU4" i="2"/>
  <c r="AP119" i="2"/>
  <c r="BV4" i="2"/>
  <c r="BW4" i="2"/>
  <c r="AR119" i="2"/>
  <c r="BX4" i="2"/>
  <c r="BT4" i="2"/>
  <c r="BO3" i="2"/>
  <c r="BZ20" i="2"/>
  <c r="BO6" i="2"/>
  <c r="CA20" i="2"/>
  <c r="BO4" i="2"/>
  <c r="BZ21" i="2"/>
  <c r="BO7" i="2"/>
  <c r="CA21" i="2"/>
  <c r="BY59" i="2"/>
  <c r="CC59" i="2"/>
  <c r="CD59" i="2"/>
  <c r="BY60" i="2"/>
  <c r="BZ60" i="2"/>
  <c r="CA60" i="2"/>
  <c r="CB60" i="2"/>
  <c r="CC60" i="2"/>
  <c r="CD60" i="2"/>
  <c r="BN68" i="2"/>
  <c r="BO68" i="2"/>
  <c r="BN69" i="2"/>
  <c r="BO69" i="2"/>
  <c r="BN83" i="2"/>
  <c r="BO83" i="2"/>
  <c r="BP83" i="2"/>
  <c r="BQ83" i="2"/>
  <c r="BR83" i="2"/>
  <c r="BS83" i="2"/>
  <c r="BT83" i="2"/>
  <c r="BU83" i="2"/>
  <c r="BV83" i="2"/>
  <c r="AJ132" i="2"/>
  <c r="AK132" i="2"/>
  <c r="AL132" i="2"/>
  <c r="AM132" i="2"/>
  <c r="BX7" i="2"/>
  <c r="BV7" i="2"/>
  <c r="BU7" i="2"/>
  <c r="BT7" i="2"/>
  <c r="R73" i="2"/>
  <c r="BO8" i="2"/>
  <c r="BO5" i="2"/>
  <c r="Q73" i="2"/>
  <c r="S73" i="2"/>
  <c r="BP8" i="2"/>
  <c r="BP5" i="2"/>
  <c r="T73" i="2"/>
  <c r="BR8" i="2"/>
  <c r="Q49" i="2"/>
  <c r="R49" i="2"/>
  <c r="S49" i="2"/>
  <c r="AA5" i="1"/>
  <c r="AS141" i="1"/>
  <c r="AS152" i="1"/>
  <c r="Y4" i="1"/>
  <c r="AE141" i="1"/>
  <c r="AE156" i="1"/>
  <c r="AE160" i="1"/>
  <c r="AE152" i="1"/>
  <c r="AB5" i="1"/>
  <c r="AT141" i="1"/>
  <c r="AT156" i="1"/>
  <c r="AT160" i="1"/>
  <c r="AU141" i="1"/>
  <c r="AU156" i="1"/>
  <c r="AU160" i="1"/>
  <c r="AD5" i="1"/>
  <c r="AV141" i="1"/>
  <c r="AV156" i="1"/>
  <c r="AV160" i="1"/>
  <c r="AE5" i="1"/>
  <c r="AW141" i="1"/>
  <c r="AW156" i="1"/>
  <c r="AW160" i="1"/>
  <c r="AS156" i="1"/>
  <c r="AS160" i="1"/>
  <c r="AN137" i="1"/>
  <c r="AN141" i="1"/>
  <c r="AN155" i="1"/>
  <c r="AN159" i="1"/>
  <c r="AO137" i="1"/>
  <c r="AO141" i="1"/>
  <c r="AO155" i="1"/>
  <c r="AO159" i="1"/>
  <c r="AP137" i="1"/>
  <c r="AP141" i="1"/>
  <c r="AP155" i="1"/>
  <c r="AP159" i="1"/>
  <c r="AQ137" i="1"/>
  <c r="AQ141" i="1"/>
  <c r="AQ155" i="1"/>
  <c r="AQ159" i="1"/>
  <c r="AM137" i="1"/>
  <c r="AM141" i="1"/>
  <c r="AM155" i="1"/>
  <c r="AM159" i="1"/>
  <c r="AM142" i="1"/>
  <c r="AM145" i="1"/>
  <c r="AM156" i="1"/>
  <c r="AM151" i="1"/>
  <c r="AJ60" i="1"/>
  <c r="AK60" i="1"/>
  <c r="AI60" i="1"/>
  <c r="AH60" i="1"/>
  <c r="W58" i="1"/>
  <c r="W67" i="1"/>
  <c r="AK59" i="1"/>
  <c r="V58" i="1"/>
  <c r="V67" i="1"/>
  <c r="AI59" i="1"/>
  <c r="U58" i="1"/>
  <c r="U67" i="1"/>
  <c r="AH59" i="1"/>
  <c r="W61" i="1"/>
  <c r="W66" i="1"/>
  <c r="AK58" i="1"/>
  <c r="V61" i="1"/>
  <c r="V66" i="1"/>
  <c r="AI58" i="1"/>
  <c r="U61" i="1"/>
  <c r="U66" i="1"/>
  <c r="AH58" i="1"/>
  <c r="W110" i="1"/>
  <c r="BB141" i="1"/>
  <c r="V110" i="1"/>
  <c r="AZ141" i="1"/>
  <c r="U110" i="1"/>
  <c r="AY141" i="1"/>
  <c r="W105" i="1"/>
  <c r="BB137" i="1"/>
  <c r="V105" i="1"/>
  <c r="AZ137" i="1"/>
  <c r="U105" i="1"/>
  <c r="AY137" i="1"/>
  <c r="X145" i="1"/>
  <c r="AP145" i="1"/>
  <c r="AP146" i="1"/>
  <c r="AP157" i="1"/>
  <c r="AM146" i="1"/>
  <c r="AM153" i="1"/>
  <c r="AB2" i="1"/>
  <c r="AT137" i="1"/>
  <c r="AT139" i="1"/>
  <c r="AT155" i="1"/>
  <c r="AT159" i="1"/>
  <c r="AU137" i="1"/>
  <c r="AU139" i="1"/>
  <c r="AU155" i="1"/>
  <c r="AU159" i="1"/>
  <c r="AD2" i="1"/>
  <c r="AV137" i="1"/>
  <c r="AV139" i="1"/>
  <c r="AV155" i="1"/>
  <c r="AV159" i="1"/>
  <c r="AA2" i="1"/>
  <c r="AS137" i="1"/>
  <c r="AS139" i="1"/>
  <c r="AS155" i="1"/>
  <c r="AS159" i="1"/>
  <c r="AE2" i="1"/>
  <c r="AW137" i="1"/>
  <c r="AW139" i="1"/>
  <c r="AW155" i="1"/>
  <c r="AT145" i="1"/>
  <c r="AU145" i="1"/>
  <c r="AS145" i="1"/>
  <c r="AE139" i="1"/>
  <c r="Y2" i="1"/>
  <c r="AE137" i="1"/>
  <c r="BC153" i="1"/>
  <c r="BB146" i="1"/>
  <c r="BB153" i="1"/>
  <c r="BA146" i="1"/>
  <c r="BA153" i="1"/>
  <c r="AZ146" i="1"/>
  <c r="AZ153" i="1"/>
  <c r="AY146" i="1"/>
  <c r="AY153" i="1"/>
  <c r="AK153" i="1"/>
  <c r="BC152" i="1"/>
  <c r="BB152" i="1"/>
  <c r="BA152" i="1"/>
  <c r="AZ152" i="1"/>
  <c r="AY152" i="1"/>
  <c r="BC151" i="1"/>
  <c r="BB151" i="1"/>
  <c r="BA151" i="1"/>
  <c r="AZ151" i="1"/>
  <c r="AY151" i="1"/>
  <c r="AK151" i="1"/>
  <c r="AU153" i="1"/>
  <c r="AT153" i="1"/>
  <c r="AS153" i="1"/>
  <c r="AW152" i="1"/>
  <c r="AV152" i="1"/>
  <c r="AU152" i="1"/>
  <c r="AT152" i="1"/>
  <c r="AW151" i="1"/>
  <c r="AV151" i="1"/>
  <c r="AU151" i="1"/>
  <c r="AT151" i="1"/>
  <c r="AS151" i="1"/>
  <c r="AE155" i="1"/>
  <c r="AE159" i="1"/>
  <c r="AE153" i="1"/>
  <c r="AE151" i="1"/>
  <c r="AB65" i="1"/>
  <c r="AD65" i="1"/>
  <c r="AA65" i="1"/>
  <c r="V63" i="1"/>
  <c r="AB64" i="1"/>
  <c r="W63" i="1"/>
  <c r="AD64" i="1"/>
  <c r="U63" i="1"/>
  <c r="AA64" i="1"/>
  <c r="AE61" i="1"/>
  <c r="AE60" i="1"/>
  <c r="AX23" i="6"/>
  <c r="AX24" i="6"/>
  <c r="AX25" i="6"/>
  <c r="BN30" i="2"/>
  <c r="BT9" i="2"/>
  <c r="BP30" i="2"/>
  <c r="BT8" i="2"/>
  <c r="BO30" i="2"/>
  <c r="BP29" i="2"/>
  <c r="BO29" i="2"/>
  <c r="BN29" i="2"/>
  <c r="BP25" i="2"/>
  <c r="BN7" i="2"/>
  <c r="BO25" i="2"/>
  <c r="BN6" i="2"/>
  <c r="BN25" i="2"/>
  <c r="BP24" i="2"/>
  <c r="BV21" i="2"/>
  <c r="BO24" i="2"/>
  <c r="BV20" i="2"/>
  <c r="BN24" i="2"/>
  <c r="R148" i="6"/>
  <c r="R136" i="6"/>
  <c r="AB11" i="1"/>
  <c r="AC11" i="1"/>
  <c r="AD11" i="1"/>
  <c r="AE11" i="1"/>
  <c r="AA11" i="1"/>
  <c r="V11" i="1"/>
  <c r="W11" i="1"/>
  <c r="X11" i="1"/>
  <c r="Y11" i="1"/>
  <c r="U11" i="1"/>
  <c r="AB12" i="1"/>
  <c r="AC12" i="1"/>
  <c r="AD12" i="1"/>
  <c r="AE12" i="1"/>
  <c r="AA12" i="1"/>
  <c r="V12" i="1"/>
  <c r="W12" i="1"/>
  <c r="X12" i="1"/>
  <c r="Y12" i="1"/>
  <c r="U12" i="1"/>
  <c r="AN145" i="1"/>
  <c r="AN146" i="1"/>
  <c r="AN157" i="1"/>
  <c r="AN161" i="1"/>
  <c r="AO145" i="1"/>
  <c r="AO146" i="1"/>
  <c r="AO157" i="1"/>
  <c r="AO161" i="1"/>
  <c r="AP161" i="1"/>
  <c r="AQ145" i="1"/>
  <c r="AQ146" i="1"/>
  <c r="AQ157" i="1"/>
  <c r="AQ161" i="1"/>
  <c r="AM157" i="1"/>
  <c r="AM161" i="1"/>
  <c r="AN142" i="1"/>
  <c r="AN156" i="1"/>
  <c r="AN160" i="1"/>
  <c r="AO142" i="1"/>
  <c r="AO156" i="1"/>
  <c r="AO160" i="1"/>
  <c r="AP142" i="1"/>
  <c r="AP156" i="1"/>
  <c r="AP160" i="1"/>
  <c r="AQ142" i="1"/>
  <c r="AQ156" i="1"/>
  <c r="AQ160" i="1"/>
  <c r="AM160" i="1"/>
  <c r="V145" i="1"/>
  <c r="W145" i="1"/>
  <c r="Y145" i="1"/>
  <c r="Y137" i="1"/>
  <c r="Y139" i="1"/>
  <c r="Y155" i="1"/>
  <c r="Y159" i="1"/>
  <c r="AN153" i="1"/>
  <c r="AO153" i="1"/>
  <c r="AP153" i="1"/>
  <c r="AQ153" i="1"/>
  <c r="BV9" i="2"/>
  <c r="BX9" i="2"/>
  <c r="BX60" i="2"/>
  <c r="BX59" i="2"/>
  <c r="BV8" i="2"/>
  <c r="BX8" i="2"/>
  <c r="T49" i="2"/>
  <c r="BR7" i="2"/>
  <c r="BP7" i="2"/>
  <c r="BP4" i="2"/>
  <c r="Q23" i="2"/>
  <c r="R23" i="2"/>
  <c r="S23" i="2"/>
  <c r="T23" i="2"/>
  <c r="BR6" i="2"/>
  <c r="BP6" i="2"/>
  <c r="BP3" i="2"/>
  <c r="AL22" i="2"/>
  <c r="AM22" i="2"/>
  <c r="AN22" i="2"/>
  <c r="AO22" i="2"/>
  <c r="AL9" i="2"/>
  <c r="AM9" i="2"/>
  <c r="AN9" i="2"/>
  <c r="AO9" i="2"/>
  <c r="P10" i="1"/>
  <c r="Q10" i="1"/>
  <c r="O115" i="1"/>
  <c r="P115" i="1"/>
  <c r="Q115" i="1"/>
  <c r="R115" i="1"/>
  <c r="AN152" i="1"/>
  <c r="AO152" i="1"/>
  <c r="AP152" i="1"/>
  <c r="AQ152" i="1"/>
  <c r="AM152" i="1"/>
  <c r="Y142" i="1"/>
  <c r="Y152" i="1"/>
  <c r="AN151" i="1"/>
  <c r="AO151" i="1"/>
  <c r="AP151" i="1"/>
  <c r="AQ151" i="1"/>
  <c r="Y151" i="1"/>
  <c r="T4" i="4"/>
  <c r="S7" i="4"/>
  <c r="T3" i="4"/>
  <c r="T8" i="4"/>
  <c r="T2" i="4"/>
  <c r="T7" i="4"/>
  <c r="T5" i="4"/>
  <c r="S8" i="4"/>
  <c r="V31" i="3"/>
  <c r="W31" i="3"/>
  <c r="X31" i="3"/>
  <c r="V32" i="3"/>
  <c r="Y26" i="3"/>
  <c r="V26" i="3"/>
  <c r="W26" i="3"/>
  <c r="X26" i="3"/>
  <c r="V27" i="3"/>
  <c r="W13" i="3"/>
  <c r="X13" i="3"/>
  <c r="Y13" i="3"/>
  <c r="Z13" i="3"/>
  <c r="AA13" i="3"/>
  <c r="AB13" i="3"/>
  <c r="AC13" i="3"/>
  <c r="AD13" i="3"/>
  <c r="V13" i="3"/>
  <c r="W10" i="3"/>
  <c r="X10" i="3"/>
  <c r="Y10" i="3"/>
  <c r="Z10" i="3"/>
  <c r="AA10" i="3"/>
  <c r="AB10" i="3"/>
  <c r="AC10" i="3"/>
  <c r="AD10" i="3"/>
  <c r="V10" i="3"/>
  <c r="W12" i="3"/>
  <c r="X12" i="3"/>
  <c r="Y12" i="3"/>
  <c r="Z12" i="3"/>
  <c r="AA12" i="3"/>
  <c r="AB12" i="3"/>
  <c r="AC12" i="3"/>
  <c r="AD12" i="3"/>
  <c r="V12" i="3"/>
  <c r="W8" i="3"/>
  <c r="AF8" i="3"/>
  <c r="X8" i="3"/>
  <c r="AG8" i="3"/>
  <c r="Y8" i="3"/>
  <c r="AH8" i="3"/>
  <c r="AB8" i="3"/>
  <c r="AK8" i="3"/>
  <c r="AC8" i="3"/>
  <c r="AL8" i="3"/>
  <c r="AD8" i="3"/>
  <c r="AM8" i="3"/>
  <c r="W9" i="3"/>
  <c r="AF9" i="3"/>
  <c r="X9" i="3"/>
  <c r="AG9" i="3"/>
  <c r="Y9" i="3"/>
  <c r="AH9" i="3"/>
  <c r="AB9" i="3"/>
  <c r="AK9" i="3"/>
  <c r="AC9" i="3"/>
  <c r="AL9" i="3"/>
  <c r="AD9" i="3"/>
  <c r="AM9" i="3"/>
  <c r="V9" i="3"/>
  <c r="AE9" i="3"/>
  <c r="V8" i="3"/>
  <c r="AE8" i="3"/>
  <c r="V131" i="1"/>
  <c r="V130" i="1"/>
  <c r="V129" i="1"/>
  <c r="W6" i="3"/>
  <c r="AF6" i="3"/>
  <c r="AG27" i="3"/>
  <c r="X6" i="3"/>
  <c r="AG6" i="3"/>
  <c r="AH27" i="3"/>
  <c r="Y6" i="3"/>
  <c r="AH6" i="3"/>
  <c r="AI27" i="3"/>
  <c r="Z6" i="3"/>
  <c r="AI6" i="3"/>
  <c r="AJ27" i="3"/>
  <c r="AA6" i="3"/>
  <c r="AJ6" i="3"/>
  <c r="AK27" i="3"/>
  <c r="AB6" i="3"/>
  <c r="AK6" i="3"/>
  <c r="AL27" i="3"/>
  <c r="AC6" i="3"/>
  <c r="AL6" i="3"/>
  <c r="AM27" i="3"/>
  <c r="AD6" i="3"/>
  <c r="AM6" i="3"/>
  <c r="AN27" i="3"/>
  <c r="V6" i="3"/>
  <c r="AE6" i="3"/>
  <c r="AF27" i="3"/>
  <c r="W7" i="3"/>
  <c r="AF7" i="3"/>
  <c r="AG26" i="3"/>
  <c r="X7" i="3"/>
  <c r="AG7" i="3"/>
  <c r="AH26" i="3"/>
  <c r="Y7" i="3"/>
  <c r="AH7" i="3"/>
  <c r="AI26" i="3"/>
  <c r="Z7" i="3"/>
  <c r="AI7" i="3"/>
  <c r="AJ26" i="3"/>
  <c r="AA7" i="3"/>
  <c r="AJ7" i="3"/>
  <c r="AK26" i="3"/>
  <c r="AB7" i="3"/>
  <c r="AK7" i="3"/>
  <c r="AL26" i="3"/>
  <c r="AC7" i="3"/>
  <c r="AL7" i="3"/>
  <c r="AM26" i="3"/>
  <c r="AD7" i="3"/>
  <c r="AM7" i="3"/>
  <c r="AN26" i="3"/>
  <c r="V7" i="3"/>
  <c r="AE7" i="3"/>
  <c r="AF26" i="3"/>
  <c r="AG24" i="3"/>
  <c r="AH24" i="3"/>
  <c r="AI24" i="3"/>
  <c r="AJ24" i="3"/>
  <c r="AK24" i="3"/>
  <c r="AL24" i="3"/>
  <c r="AM24" i="3"/>
  <c r="AN24" i="3"/>
  <c r="AF24" i="3"/>
  <c r="W4" i="3"/>
  <c r="AF4" i="3"/>
  <c r="AG23" i="3"/>
  <c r="X4" i="3"/>
  <c r="AG4" i="3"/>
  <c r="AH23" i="3"/>
  <c r="Y4" i="3"/>
  <c r="AH4" i="3"/>
  <c r="AI23" i="3"/>
  <c r="Z4" i="3"/>
  <c r="AI4" i="3"/>
  <c r="AJ23" i="3"/>
  <c r="AA4" i="3"/>
  <c r="AJ4" i="3"/>
  <c r="AK23" i="3"/>
  <c r="AB4" i="3"/>
  <c r="AK4" i="3"/>
  <c r="AL23" i="3"/>
  <c r="AC4" i="3"/>
  <c r="AL4" i="3"/>
  <c r="AM23" i="3"/>
  <c r="AD4" i="3"/>
  <c r="AM4" i="3"/>
  <c r="AN23" i="3"/>
  <c r="V4" i="3"/>
  <c r="AE4" i="3"/>
  <c r="AF23" i="3"/>
  <c r="W5" i="3"/>
  <c r="AF5" i="3"/>
  <c r="X5" i="3"/>
  <c r="AG5" i="3"/>
  <c r="Y5" i="3"/>
  <c r="AH5" i="3"/>
  <c r="Z5" i="3"/>
  <c r="AI5" i="3"/>
  <c r="AA5" i="3"/>
  <c r="AJ5" i="3"/>
  <c r="AB5" i="3"/>
  <c r="AK5" i="3"/>
  <c r="AC5" i="3"/>
  <c r="AL5" i="3"/>
  <c r="AD5" i="3"/>
  <c r="AM5" i="3"/>
  <c r="V5" i="3"/>
  <c r="AE5" i="3"/>
  <c r="V22" i="3"/>
  <c r="V48" i="1"/>
  <c r="V109" i="1"/>
  <c r="W48" i="1"/>
  <c r="W109" i="1"/>
  <c r="U48" i="1"/>
  <c r="U109" i="1"/>
  <c r="V104" i="1"/>
  <c r="W104" i="1"/>
  <c r="U104" i="1"/>
  <c r="V44" i="1"/>
  <c r="V99" i="1"/>
  <c r="W44" i="1"/>
  <c r="W99" i="1"/>
  <c r="U44" i="1"/>
  <c r="U99" i="1"/>
  <c r="V94" i="1"/>
  <c r="W94" i="1"/>
  <c r="U94" i="1"/>
  <c r="X58" i="1"/>
  <c r="X67" i="1"/>
  <c r="X61" i="1"/>
  <c r="X66" i="1"/>
  <c r="X57" i="1"/>
  <c r="X64" i="1"/>
  <c r="X60" i="1"/>
  <c r="X63" i="1"/>
  <c r="V47" i="1"/>
  <c r="W47" i="1"/>
  <c r="U47" i="1"/>
  <c r="W43" i="1"/>
  <c r="V43" i="1"/>
  <c r="U43" i="1"/>
  <c r="AB71" i="7"/>
  <c r="AB95" i="7"/>
  <c r="AB83" i="7"/>
  <c r="AB155" i="7"/>
  <c r="AB143" i="7"/>
  <c r="AB167" i="7"/>
  <c r="AB179" i="7"/>
</calcChain>
</file>

<file path=xl/sharedStrings.xml><?xml version="1.0" encoding="utf-8"?>
<sst xmlns="http://schemas.openxmlformats.org/spreadsheetml/2006/main" count="7821" uniqueCount="323">
  <si>
    <t>2017-10-13 P5-PROTOCOLV6.1LAP@25.DLD</t>
  </si>
  <si>
    <t>jaime</t>
  </si>
  <si>
    <t>P5</t>
  </si>
  <si>
    <t>5A</t>
  </si>
  <si>
    <t>O2 calibration</t>
  </si>
  <si>
    <t>POS #</t>
  </si>
  <si>
    <t>Marks from</t>
  </si>
  <si>
    <t>Average</t>
  </si>
  <si>
    <t>Unit</t>
  </si>
  <si>
    <t>Protocol</t>
  </si>
  <si>
    <t>ADP</t>
  </si>
  <si>
    <t>Temp</t>
  </si>
  <si>
    <t>°C</t>
  </si>
  <si>
    <t>Value</t>
  </si>
  <si>
    <t>Sample type</t>
  </si>
  <si>
    <t>Lap</t>
  </si>
  <si>
    <t>Air saturation</t>
  </si>
  <si>
    <t>µM</t>
  </si>
  <si>
    <t>Start</t>
  </si>
  <si>
    <t>Cohort</t>
  </si>
  <si>
    <t>Hom Brain</t>
  </si>
  <si>
    <t>R1</t>
  </si>
  <si>
    <t>V</t>
  </si>
  <si>
    <t>Stop</t>
  </si>
  <si>
    <t>Sample code</t>
  </si>
  <si>
    <t>R0</t>
  </si>
  <si>
    <t>N Points</t>
  </si>
  <si>
    <t>Sample number</t>
  </si>
  <si>
    <t>pb</t>
  </si>
  <si>
    <t>kPa</t>
  </si>
  <si>
    <t>5A: O2 concentration</t>
  </si>
  <si>
    <t>Subsample number</t>
  </si>
  <si>
    <t>FM</t>
  </si>
  <si>
    <t>X</t>
  </si>
  <si>
    <t>5A: O2 flux per mass</t>
  </si>
  <si>
    <t>pmol/(s*mg)</t>
  </si>
  <si>
    <t>Sample concentration</t>
  </si>
  <si>
    <t>mg/ml</t>
  </si>
  <si>
    <t>Medium</t>
  </si>
  <si>
    <t>5A: Amp</t>
  </si>
  <si>
    <t>nM</t>
  </si>
  <si>
    <t>Sample amount</t>
  </si>
  <si>
    <t>mg</t>
  </si>
  <si>
    <t>O2 background a°</t>
  </si>
  <si>
    <t>pmol/(s*ml)</t>
  </si>
  <si>
    <t>5A: Amp slope</t>
  </si>
  <si>
    <t>fmol/(s*ml)</t>
  </si>
  <si>
    <t>Chamber volume</t>
  </si>
  <si>
    <t>ml</t>
  </si>
  <si>
    <t>O2 background b°</t>
  </si>
  <si>
    <t>5B</t>
  </si>
  <si>
    <t>ATP</t>
  </si>
  <si>
    <t>5B: O2 concentration</t>
  </si>
  <si>
    <t>5B: O2 flux per mass</t>
  </si>
  <si>
    <t>5B: Amp</t>
  </si>
  <si>
    <t>5B: Amp slope</t>
  </si>
  <si>
    <t>PMG</t>
  </si>
  <si>
    <t>S</t>
  </si>
  <si>
    <t>CCCP</t>
  </si>
  <si>
    <t>Ama</t>
  </si>
  <si>
    <t>CI OXP</t>
  </si>
  <si>
    <t>CI&amp;CII OXP</t>
  </si>
  <si>
    <t>UNCLP</t>
  </si>
  <si>
    <t>CHAMBER A @25</t>
  </si>
  <si>
    <t>CHAMBER B @25</t>
  </si>
  <si>
    <t>2017-10-13 P6-PROTOCLOV6.1LAP@15.DLD</t>
  </si>
  <si>
    <t>P6</t>
  </si>
  <si>
    <t>6A</t>
  </si>
  <si>
    <t>ATP assay</t>
  </si>
  <si>
    <t>hom brain</t>
  </si>
  <si>
    <t>6A: O2 concentration</t>
  </si>
  <si>
    <t>6A: O2 flux per mass</t>
  </si>
  <si>
    <t>MiR05</t>
  </si>
  <si>
    <t>6A: Amp</t>
  </si>
  <si>
    <t>6A: Amp slope</t>
  </si>
  <si>
    <t>CHAMBER A @15</t>
  </si>
  <si>
    <t>CHAMBER B @15</t>
  </si>
  <si>
    <t>6B</t>
  </si>
  <si>
    <t>6B: O2 concentration</t>
  </si>
  <si>
    <t>6B: O2 flux per mass</t>
  </si>
  <si>
    <t>6B: Amp</t>
  </si>
  <si>
    <t>6B: Amp slope</t>
  </si>
  <si>
    <t>25deg</t>
  </si>
  <si>
    <t>15deg</t>
  </si>
  <si>
    <t>6A: Amp flux per mass</t>
  </si>
  <si>
    <t>6B: Amp flux per mass</t>
  </si>
  <si>
    <t>ADP fueled</t>
  </si>
  <si>
    <t>15 deg</t>
  </si>
  <si>
    <t>ATP Fueled</t>
  </si>
  <si>
    <t>ADP Fueled</t>
  </si>
  <si>
    <t>25 deg</t>
  </si>
  <si>
    <t>Lapillum</t>
  </si>
  <si>
    <t>Varium</t>
  </si>
  <si>
    <t>2017-10-04 P6-PROTOCOLV6.1VAR@25.DLD</t>
  </si>
  <si>
    <t>Var</t>
  </si>
  <si>
    <t>2017-10-11 P6-PROTOCOLV6.1-VAR@15.DLD</t>
  </si>
  <si>
    <t>ADP @ 15</t>
  </si>
  <si>
    <t>ADP @ 25</t>
  </si>
  <si>
    <t>ATP @ 15</t>
  </si>
  <si>
    <t>ATP @ 25</t>
  </si>
  <si>
    <t>ATP fueled</t>
  </si>
  <si>
    <t>Combined</t>
  </si>
  <si>
    <t>Lap VS Var @15 ADP</t>
  </si>
  <si>
    <t>Lap VS Var @25 ADP</t>
  </si>
  <si>
    <t>Lap VS Var @15 ATP</t>
  </si>
  <si>
    <t xml:space="preserve">Lap </t>
  </si>
  <si>
    <t>Lap VS Var @25 ATP</t>
  </si>
  <si>
    <t xml:space="preserve">Lapillum </t>
  </si>
  <si>
    <t>2017-12-01 P8-PROTOCOL_V6.1.1@25.DLD</t>
  </si>
  <si>
    <t>Jaime</t>
  </si>
  <si>
    <t>P8</t>
  </si>
  <si>
    <t>8A</t>
  </si>
  <si>
    <t>brain hom</t>
  </si>
  <si>
    <t>who gives</t>
  </si>
  <si>
    <t>8A: O2 concentration</t>
  </si>
  <si>
    <t>8A: O2 slope neg.</t>
  </si>
  <si>
    <t>Fish MiR05</t>
  </si>
  <si>
    <t>8A: Amp</t>
  </si>
  <si>
    <t>8A: Amp slope</t>
  </si>
  <si>
    <t>2017-11-29 P8-V6.1.1.0.DLD</t>
  </si>
  <si>
    <t>8B</t>
  </si>
  <si>
    <t>Brain hom</t>
  </si>
  <si>
    <t>a fuck</t>
  </si>
  <si>
    <t>8B: O2 concentration</t>
  </si>
  <si>
    <t>8B: O2 slope neg.</t>
  </si>
  <si>
    <t>8B: Amp</t>
  </si>
  <si>
    <t>8B: Amp slope</t>
  </si>
  <si>
    <t>Chamber A @15</t>
  </si>
  <si>
    <t>Chamber B @25</t>
  </si>
  <si>
    <t>Chamber B @15</t>
  </si>
  <si>
    <t>Chamber A @25</t>
  </si>
  <si>
    <t>RCR</t>
  </si>
  <si>
    <t>Leak</t>
  </si>
  <si>
    <t>Uncpled</t>
  </si>
  <si>
    <t>adp</t>
  </si>
  <si>
    <t>Tissue</t>
  </si>
  <si>
    <t>CI-OXP</t>
  </si>
  <si>
    <t>CI&amp;CII-OXP</t>
  </si>
  <si>
    <t>CI&amp;CII-Leak</t>
  </si>
  <si>
    <t>ADP @15</t>
  </si>
  <si>
    <t>ATP @15</t>
  </si>
  <si>
    <t>ADP @25</t>
  </si>
  <si>
    <t>ATP @25</t>
  </si>
  <si>
    <t>nOCR</t>
  </si>
  <si>
    <t>Medius</t>
  </si>
  <si>
    <t>atp</t>
  </si>
  <si>
    <t>lap 25</t>
  </si>
  <si>
    <t>Chamber A - ATP</t>
  </si>
  <si>
    <t>Chamber B - ADP</t>
  </si>
  <si>
    <t>Oli</t>
  </si>
  <si>
    <t>cAtr</t>
  </si>
  <si>
    <t>Ama1</t>
  </si>
  <si>
    <t>Ama2</t>
  </si>
  <si>
    <t>Lap 15</t>
  </si>
  <si>
    <t>Chamber A -ADP</t>
  </si>
  <si>
    <t>Chamber B -ATP</t>
  </si>
  <si>
    <t>Slope</t>
  </si>
  <si>
    <t>lap 15 ADP</t>
  </si>
  <si>
    <t>Lap 15 ATP</t>
  </si>
  <si>
    <t xml:space="preserve">Lap 25 ATP </t>
  </si>
  <si>
    <t>Lap 25 ADP</t>
  </si>
  <si>
    <t>RAW</t>
  </si>
  <si>
    <t>ADJUSTED</t>
  </si>
  <si>
    <t>Kd ADP</t>
  </si>
  <si>
    <t>Kd ATP</t>
  </si>
  <si>
    <t>Kd ADP/ Kd ATP</t>
  </si>
  <si>
    <t>chinnops</t>
  </si>
  <si>
    <t xml:space="preserve">BC ADP </t>
  </si>
  <si>
    <t xml:space="preserve">BC ATP </t>
  </si>
  <si>
    <t xml:space="preserve">BC ATP/ BC ADP  </t>
  </si>
  <si>
    <t>average</t>
  </si>
  <si>
    <t>ATP prod  25</t>
  </si>
  <si>
    <t>ATP prod 15</t>
  </si>
  <si>
    <t>2017-12-05 P4-V6.1.1MED15.DLD</t>
  </si>
  <si>
    <t>P4</t>
  </si>
  <si>
    <t>4A</t>
  </si>
  <si>
    <t>4A: O2 concentration</t>
  </si>
  <si>
    <t>4A: O2 flux per mass</t>
  </si>
  <si>
    <t>4A: Amp</t>
  </si>
  <si>
    <t>4A: Amp slope</t>
  </si>
  <si>
    <t>CI &amp; CII OXP</t>
  </si>
  <si>
    <t>LEAK</t>
  </si>
  <si>
    <t>UNCPLED</t>
  </si>
  <si>
    <t>2017-12-05 P8-V6.1.1MED25.DLD</t>
  </si>
  <si>
    <t>8A: O2 flux per mass</t>
  </si>
  <si>
    <t>8B: O2 flux per mass</t>
  </si>
  <si>
    <t>nOXP</t>
  </si>
  <si>
    <t>medius</t>
  </si>
  <si>
    <t>2017-09-27 P5-PROTOCOLV6.1@25LAP.DLD</t>
  </si>
  <si>
    <t>lap</t>
  </si>
  <si>
    <t>5A: Amp flux per mass</t>
  </si>
  <si>
    <t>5B: Amp flux per mass</t>
  </si>
  <si>
    <t>Lap 15 ADP</t>
  </si>
  <si>
    <t>Med 15 ADP</t>
  </si>
  <si>
    <t>Med 15 ATP</t>
  </si>
  <si>
    <t>Med 25 ADP</t>
  </si>
  <si>
    <t>Med 25 ATP</t>
  </si>
  <si>
    <t>ours</t>
  </si>
  <si>
    <t>2017-12-08 P4-V6.2.0MED30.DLD</t>
  </si>
  <si>
    <t>4A: Amp flux per mass</t>
  </si>
  <si>
    <t>2017-12-08 P8-V6.2.0MED15.DLD</t>
  </si>
  <si>
    <t>8A: Amp flux per mass</t>
  </si>
  <si>
    <t>8B: Amp flux per mass</t>
  </si>
  <si>
    <t>4B</t>
  </si>
  <si>
    <t>4B: O2 concentration</t>
  </si>
  <si>
    <t>4B: O2 flux per mass</t>
  </si>
  <si>
    <t>4B: Amp</t>
  </si>
  <si>
    <t>mM</t>
  </si>
  <si>
    <t>4B: Amp flux per mass</t>
  </si>
  <si>
    <t>nmol/(s*mg)</t>
  </si>
  <si>
    <t>resp</t>
  </si>
  <si>
    <t>inhib</t>
  </si>
  <si>
    <t>Fine</t>
  </si>
  <si>
    <t>Inhib</t>
  </si>
  <si>
    <t>2017-12-11 P8-V6.1.1MED15.DLD</t>
  </si>
  <si>
    <t>2017-12-11 P6-V6.1.1MED30.DLD</t>
  </si>
  <si>
    <t>bRAIN HOM</t>
  </si>
  <si>
    <t>Med</t>
  </si>
  <si>
    <t>BRAIN HOM</t>
  </si>
  <si>
    <t>2017-12-11 P4-V6.1.1MED30.DLD</t>
  </si>
  <si>
    <t>4A: O2 slope neg.</t>
  </si>
  <si>
    <t>2017-12-11 P8-V6.1.1MED25.DLD</t>
  </si>
  <si>
    <t>30deg</t>
  </si>
  <si>
    <t>Averages</t>
  </si>
  <si>
    <t>stdev</t>
  </si>
  <si>
    <t>2017-12-12 P8-V6.1.1MED30.DLD</t>
  </si>
  <si>
    <t>8A: pX</t>
  </si>
  <si>
    <t>8A: pX slope</t>
  </si>
  <si>
    <t>pX*10^-3/s</t>
  </si>
  <si>
    <t>8B: pX</t>
  </si>
  <si>
    <t>8B: pX slope</t>
  </si>
  <si>
    <t>CI %</t>
  </si>
  <si>
    <t>P:O</t>
  </si>
  <si>
    <t>nOXPI</t>
  </si>
  <si>
    <t>nOXPI&amp;II</t>
  </si>
  <si>
    <t>emp P:O</t>
  </si>
  <si>
    <t>Theo P:O</t>
  </si>
  <si>
    <t>ADP @30</t>
  </si>
  <si>
    <t>ATP @30</t>
  </si>
  <si>
    <t>Med avg 25</t>
  </si>
  <si>
    <t>Med 30 avg</t>
  </si>
  <si>
    <t>avg</t>
  </si>
  <si>
    <t>Species</t>
  </si>
  <si>
    <t>Temperature</t>
  </si>
  <si>
    <t>20 deg</t>
  </si>
  <si>
    <t>30 deg</t>
  </si>
  <si>
    <t>Chamber A</t>
  </si>
  <si>
    <t xml:space="preserve">Chamber B </t>
  </si>
  <si>
    <t>CHAMBER A</t>
  </si>
  <si>
    <t>CHAMBER B</t>
  </si>
  <si>
    <t>Chamber B</t>
  </si>
  <si>
    <t>SEM</t>
  </si>
  <si>
    <t>SD</t>
  </si>
  <si>
    <t>2017-12-15 P8-V6.1.1LAP15.DLD</t>
  </si>
  <si>
    <t>2017-12-15 P4-V6.1.1LAP30.DLD</t>
  </si>
  <si>
    <t>15 DEG</t>
  </si>
  <si>
    <t>25DEG</t>
  </si>
  <si>
    <t>30 DEG</t>
  </si>
  <si>
    <t>LAP</t>
  </si>
  <si>
    <t>MED</t>
  </si>
  <si>
    <t>2017-04-28 P4-ADP-ATPCURVE15.DLD</t>
  </si>
  <si>
    <t>4A: Amp - raw</t>
  </si>
  <si>
    <t>mV/s</t>
  </si>
  <si>
    <t>4B: O2 slope neg.</t>
  </si>
  <si>
    <t>4B: Amp - raw</t>
  </si>
  <si>
    <t>4B: Amp slope</t>
  </si>
  <si>
    <t>2017-04-28 P5-01-ADP-ATPCURVE15.DLD</t>
  </si>
  <si>
    <t>5A: O2 slope neg.</t>
  </si>
  <si>
    <t>MIR05</t>
  </si>
  <si>
    <t>5A: Amp - raw</t>
  </si>
  <si>
    <t>5B: O2 slope neg.</t>
  </si>
  <si>
    <t>5B: Amp - raw</t>
  </si>
  <si>
    <t>2017-05-01 P4-ADP-ATPCURVE20.DLD</t>
  </si>
  <si>
    <t>2017-05-01 P5-ADP-ATPCURVE20.DLD</t>
  </si>
  <si>
    <t>2017-05-01 P6-ADP-ATPCURVE20.DLD</t>
  </si>
  <si>
    <t>6A: O2 slope neg.</t>
  </si>
  <si>
    <t>MiRo5</t>
  </si>
  <si>
    <t>6A: Amp - raw</t>
  </si>
  <si>
    <t>6B: O2 slope neg.</t>
  </si>
  <si>
    <t>6B: Amp - raw</t>
  </si>
  <si>
    <t>2017-05-01 P4-ADP-ATPCURVE25.DLD</t>
  </si>
  <si>
    <t>2017-05-01 P5-ADP-ATPCURVE25.DLD</t>
  </si>
  <si>
    <t>2017-05-01 P6-ADP-ATPCURVE25.DLD</t>
  </si>
  <si>
    <t>2017-12-13 P4-V6.1.1VAR30.DLD</t>
  </si>
  <si>
    <t>44.83</t>
  </si>
  <si>
    <t>RCR vs P:O</t>
  </si>
  <si>
    <t>ADP (mM)</t>
  </si>
  <si>
    <t>Average (%Fluo)</t>
  </si>
  <si>
    <t>SLOPE</t>
  </si>
  <si>
    <t>Calc</t>
  </si>
  <si>
    <t>R2</t>
  </si>
  <si>
    <t>Kd</t>
  </si>
  <si>
    <t>2018-02-07 P8-V6.1.1VAR25.DLD</t>
  </si>
  <si>
    <t>OXP I</t>
  </si>
  <si>
    <t>OXP I&amp;II</t>
  </si>
  <si>
    <t>2018-02-07 P4-V6.1.1VAR30.DLD</t>
  </si>
  <si>
    <t xml:space="preserve">ETS </t>
  </si>
  <si>
    <t>2018-02-09 P8-V6.1.1@15.DLD</t>
  </si>
  <si>
    <t>VARIUM</t>
  </si>
  <si>
    <t>2018-02-09 P4-V6.1.1@25VAR.DLD</t>
  </si>
  <si>
    <t>2018-02-10 P8-V6.1.1VAR@30.DLD</t>
  </si>
  <si>
    <t>2018-02-10 P4-V6.1.1LAP@30.DLD</t>
  </si>
  <si>
    <t>2018-02-10 P8-V6.1.1MED@25.DLD</t>
  </si>
  <si>
    <t>VAR</t>
  </si>
  <si>
    <t>Prod Var</t>
  </si>
  <si>
    <t>Prod Lap</t>
  </si>
  <si>
    <t>Prod Med</t>
  </si>
  <si>
    <t>Hydro Var</t>
  </si>
  <si>
    <t>Hydro Lap</t>
  </si>
  <si>
    <t>Hydro Med</t>
  </si>
  <si>
    <t>Total Var</t>
  </si>
  <si>
    <t>Total Lap</t>
  </si>
  <si>
    <t>Total Med</t>
  </si>
  <si>
    <t>Micro M</t>
  </si>
  <si>
    <t>Nano M</t>
  </si>
  <si>
    <t xml:space="preserve">CI AND CII </t>
  </si>
  <si>
    <t>PICO</t>
  </si>
  <si>
    <t>NANO</t>
  </si>
  <si>
    <t>P/O ratios</t>
  </si>
  <si>
    <t>AVG</t>
  </si>
  <si>
    <t>PROD</t>
  </si>
  <si>
    <t>HYDRO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</si>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</sst>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 (Body)"/>
    </font>
    <font>
      <b/>
      <sz val="16"/>
      <color theme="1"/>
      <name val="Calibri"/>
      <scheme val="minor"/>
    </font>
    <font>
      <b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scheme val="minor"/>
    </font>
    <font>
      <sz val="11"/>
      <name val="Arial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24FF1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CC66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0" fontId="1" fillId="11" borderId="0" xfId="0" applyFont="1" applyFill="1"/>
    <xf numFmtId="0" fontId="0" fillId="9" borderId="0" xfId="0" applyFill="1"/>
    <xf numFmtId="21" fontId="0" fillId="10" borderId="0" xfId="0" applyNumberFormat="1" applyFill="1"/>
    <xf numFmtId="0" fontId="2" fillId="5" borderId="0" xfId="0" applyFont="1" applyFill="1"/>
    <xf numFmtId="0" fontId="0" fillId="12" borderId="0" xfId="0" applyFill="1"/>
    <xf numFmtId="0" fontId="0" fillId="0" borderId="0" xfId="0" applyFill="1"/>
    <xf numFmtId="0" fontId="3" fillId="6" borderId="0" xfId="0" applyFont="1" applyFill="1"/>
    <xf numFmtId="0" fontId="0" fillId="13" borderId="0" xfId="0" applyFill="1"/>
    <xf numFmtId="0" fontId="0" fillId="14" borderId="0" xfId="0" applyFill="1"/>
    <xf numFmtId="0" fontId="3" fillId="9" borderId="0" xfId="0" applyFont="1" applyFill="1"/>
    <xf numFmtId="0" fontId="0" fillId="15" borderId="0" xfId="0" applyFill="1"/>
    <xf numFmtId="0" fontId="3" fillId="0" borderId="0" xfId="1" applyFont="1"/>
    <xf numFmtId="0" fontId="3" fillId="4" borderId="0" xfId="1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 applyBorder="1"/>
    <xf numFmtId="0" fontId="0" fillId="13" borderId="0" xfId="0" applyFill="1" applyBorder="1"/>
    <xf numFmtId="0" fontId="0" fillId="0" borderId="0" xfId="0" applyBorder="1"/>
    <xf numFmtId="0" fontId="0" fillId="3" borderId="1" xfId="0" applyFill="1" applyBorder="1"/>
    <xf numFmtId="0" fontId="0" fillId="13" borderId="1" xfId="0" applyFill="1" applyBorder="1"/>
    <xf numFmtId="0" fontId="0" fillId="0" borderId="1" xfId="0" applyBorder="1"/>
    <xf numFmtId="0" fontId="1" fillId="0" borderId="0" xfId="0" applyFont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3" borderId="0" xfId="0" applyFont="1" applyFill="1"/>
    <xf numFmtId="0" fontId="1" fillId="20" borderId="0" xfId="0" applyFont="1" applyFill="1"/>
    <xf numFmtId="0" fontId="0" fillId="20" borderId="0" xfId="0" applyFill="1"/>
    <xf numFmtId="0" fontId="1" fillId="18" borderId="0" xfId="0" applyFont="1" applyFill="1"/>
    <xf numFmtId="0" fontId="0" fillId="14" borderId="0" xfId="0" applyFill="1" applyBorder="1"/>
    <xf numFmtId="0" fontId="0" fillId="0" borderId="0" xfId="0" applyFill="1" applyBorder="1"/>
    <xf numFmtId="0" fontId="0" fillId="21" borderId="0" xfId="0" applyFill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21" borderId="0" xfId="0" applyFill="1" applyBorder="1"/>
    <xf numFmtId="0" fontId="0" fillId="22" borderId="1" xfId="0" applyFill="1" applyBorder="1"/>
    <xf numFmtId="0" fontId="0" fillId="11" borderId="5" xfId="0" applyFill="1" applyBorder="1"/>
    <xf numFmtId="0" fontId="0" fillId="2" borderId="0" xfId="0" applyFill="1" applyBorder="1"/>
    <xf numFmtId="0" fontId="0" fillId="7" borderId="0" xfId="0" applyFill="1" applyBorder="1"/>
    <xf numFmtId="0" fontId="0" fillId="23" borderId="1" xfId="0" applyFill="1" applyBorder="1"/>
    <xf numFmtId="0" fontId="0" fillId="5" borderId="5" xfId="0" applyFill="1" applyBorder="1"/>
    <xf numFmtId="0" fontId="0" fillId="0" borderId="6" xfId="0" applyBorder="1"/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6" fillId="6" borderId="0" xfId="0" applyFont="1" applyFill="1" applyAlignment="1">
      <alignment horizontal="center" vertical="center"/>
    </xf>
    <xf numFmtId="0" fontId="0" fillId="6" borderId="0" xfId="0" applyFill="1" applyBorder="1"/>
    <xf numFmtId="21" fontId="0" fillId="0" borderId="0" xfId="0" applyNumberFormat="1" applyFill="1"/>
    <xf numFmtId="0" fontId="0" fillId="24" borderId="0" xfId="0" applyFill="1"/>
    <xf numFmtId="0" fontId="7" fillId="11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0" fillId="25" borderId="0" xfId="0" applyFill="1"/>
    <xf numFmtId="0" fontId="0" fillId="26" borderId="0" xfId="0" applyFill="1"/>
    <xf numFmtId="0" fontId="9" fillId="27" borderId="0" xfId="0" applyFont="1" applyFill="1"/>
    <xf numFmtId="0" fontId="0" fillId="0" borderId="9" xfId="0" applyBorder="1"/>
    <xf numFmtId="0" fontId="3" fillId="3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Font="1" applyFill="1"/>
    <xf numFmtId="164" fontId="0" fillId="0" borderId="0" xfId="0" applyNumberFormat="1"/>
    <xf numFmtId="165" fontId="0" fillId="0" borderId="0" xfId="0" applyNumberFormat="1"/>
    <xf numFmtId="0" fontId="1" fillId="3" borderId="0" xfId="0" applyFont="1" applyFill="1"/>
    <xf numFmtId="165" fontId="0" fillId="0" borderId="0" xfId="0" applyNumberFormat="1" applyBorder="1"/>
    <xf numFmtId="165" fontId="0" fillId="0" borderId="0" xfId="0" quotePrefix="1" applyNumberFormat="1" applyBorder="1"/>
    <xf numFmtId="0" fontId="10" fillId="28" borderId="0" xfId="0" applyFont="1" applyFill="1"/>
    <xf numFmtId="166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21" fontId="0" fillId="6" borderId="0" xfId="0" applyNumberFormat="1" applyFill="1" applyBorder="1"/>
    <xf numFmtId="21" fontId="0" fillId="4" borderId="0" xfId="0" applyNumberFormat="1" applyFill="1" applyBorder="1"/>
    <xf numFmtId="0" fontId="0" fillId="2" borderId="10" xfId="0" applyFill="1" applyBorder="1"/>
    <xf numFmtId="0" fontId="0" fillId="20" borderId="11" xfId="0" applyFill="1" applyBorder="1"/>
    <xf numFmtId="0" fontId="0" fillId="5" borderId="11" xfId="0" applyFill="1" applyBorder="1"/>
    <xf numFmtId="0" fontId="0" fillId="11" borderId="11" xfId="0" applyFill="1" applyBorder="1"/>
    <xf numFmtId="0" fontId="0" fillId="2" borderId="11" xfId="0" applyFill="1" applyBorder="1"/>
    <xf numFmtId="0" fontId="0" fillId="18" borderId="11" xfId="0" applyFill="1" applyBorder="1"/>
    <xf numFmtId="0" fontId="0" fillId="18" borderId="12" xfId="0" applyFill="1" applyBorder="1"/>
    <xf numFmtId="0" fontId="0" fillId="0" borderId="13" xfId="0" applyFill="1" applyBorder="1"/>
    <xf numFmtId="0" fontId="0" fillId="14" borderId="9" xfId="0" applyFill="1" applyBorder="1"/>
    <xf numFmtId="21" fontId="0" fillId="6" borderId="13" xfId="0" applyNumberFormat="1" applyFill="1" applyBorder="1"/>
    <xf numFmtId="21" fontId="9" fillId="29" borderId="13" xfId="0" applyNumberFormat="1" applyFont="1" applyFill="1" applyBorder="1"/>
    <xf numFmtId="21" fontId="0" fillId="4" borderId="13" xfId="0" applyNumberFormat="1" applyFill="1" applyBorder="1"/>
    <xf numFmtId="0" fontId="0" fillId="3" borderId="13" xfId="0" applyFill="1" applyBorder="1"/>
    <xf numFmtId="0" fontId="0" fillId="0" borderId="9" xfId="0" applyFill="1" applyBorder="1"/>
    <xf numFmtId="0" fontId="0" fillId="0" borderId="13" xfId="0" applyBorder="1"/>
    <xf numFmtId="0" fontId="0" fillId="3" borderId="14" xfId="0" applyFill="1" applyBorder="1"/>
    <xf numFmtId="0" fontId="0" fillId="0" borderId="15" xfId="0" applyBorder="1"/>
    <xf numFmtId="0" fontId="0" fillId="3" borderId="15" xfId="0" applyFill="1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9" fillId="30" borderId="10" xfId="0" applyFont="1" applyFill="1" applyBorder="1"/>
    <xf numFmtId="0" fontId="9" fillId="31" borderId="11" xfId="0" applyFont="1" applyFill="1" applyBorder="1"/>
    <xf numFmtId="0" fontId="9" fillId="0" borderId="0" xfId="0" applyFont="1"/>
    <xf numFmtId="0" fontId="9" fillId="32" borderId="11" xfId="0" applyFont="1" applyFill="1" applyBorder="1"/>
    <xf numFmtId="0" fontId="9" fillId="33" borderId="11" xfId="0" applyFont="1" applyFill="1" applyBorder="1"/>
    <xf numFmtId="0" fontId="9" fillId="0" borderId="13" xfId="0" applyFont="1" applyBorder="1"/>
    <xf numFmtId="0" fontId="9" fillId="34" borderId="0" xfId="0" applyFont="1" applyFill="1"/>
    <xf numFmtId="21" fontId="9" fillId="35" borderId="13" xfId="0" applyNumberFormat="1" applyFont="1" applyFill="1" applyBorder="1"/>
    <xf numFmtId="0" fontId="9" fillId="36" borderId="13" xfId="0" applyFont="1" applyFill="1" applyBorder="1"/>
    <xf numFmtId="0" fontId="9" fillId="36" borderId="14" xfId="0" applyFont="1" applyFill="1" applyBorder="1"/>
    <xf numFmtId="0" fontId="9" fillId="31" borderId="12" xfId="0" applyFont="1" applyFill="1" applyBorder="1"/>
    <xf numFmtId="0" fontId="9" fillId="34" borderId="9" xfId="0" applyFont="1" applyFill="1" applyBorder="1"/>
    <xf numFmtId="0" fontId="9" fillId="24" borderId="13" xfId="0" applyFont="1" applyFill="1" applyBorder="1"/>
    <xf numFmtId="0" fontId="9" fillId="24" borderId="10" xfId="0" applyFont="1" applyFill="1" applyBorder="1"/>
    <xf numFmtId="164" fontId="9" fillId="0" borderId="0" xfId="0" applyNumberFormat="1" applyFont="1"/>
    <xf numFmtId="164" fontId="9" fillId="35" borderId="0" xfId="0" applyNumberFormat="1" applyFont="1" applyFill="1"/>
    <xf numFmtId="164" fontId="9" fillId="0" borderId="9" xfId="0" applyNumberFormat="1" applyFont="1" applyBorder="1"/>
    <xf numFmtId="164" fontId="9" fillId="29" borderId="0" xfId="0" applyNumberFormat="1" applyFont="1" applyFill="1"/>
    <xf numFmtId="164" fontId="9" fillId="36" borderId="0" xfId="0" applyNumberFormat="1" applyFont="1" applyFill="1"/>
    <xf numFmtId="164" fontId="9" fillId="31" borderId="11" xfId="0" applyNumberFormat="1" applyFont="1" applyFill="1" applyBorder="1"/>
    <xf numFmtId="164" fontId="9" fillId="24" borderId="11" xfId="0" applyNumberFormat="1" applyFont="1" applyFill="1" applyBorder="1"/>
    <xf numFmtId="164" fontId="9" fillId="31" borderId="12" xfId="0" applyNumberFormat="1" applyFont="1" applyFill="1" applyBorder="1"/>
    <xf numFmtId="164" fontId="9" fillId="34" borderId="0" xfId="0" applyNumberFormat="1" applyFont="1" applyFill="1"/>
    <xf numFmtId="164" fontId="9" fillId="34" borderId="9" xfId="0" applyNumberFormat="1" applyFont="1" applyFill="1" applyBorder="1"/>
    <xf numFmtId="164" fontId="9" fillId="24" borderId="0" xfId="0" applyNumberFormat="1" applyFont="1" applyFill="1"/>
    <xf numFmtId="164" fontId="9" fillId="24" borderId="9" xfId="0" applyNumberFormat="1" applyFont="1" applyFill="1" applyBorder="1"/>
    <xf numFmtId="164" fontId="9" fillId="0" borderId="15" xfId="0" applyNumberFormat="1" applyFont="1" applyBorder="1"/>
    <xf numFmtId="164" fontId="9" fillId="36" borderId="15" xfId="0" applyNumberFormat="1" applyFont="1" applyFill="1" applyBorder="1"/>
    <xf numFmtId="164" fontId="9" fillId="0" borderId="16" xfId="0" applyNumberFormat="1" applyFont="1" applyBorder="1"/>
    <xf numFmtId="164" fontId="9" fillId="0" borderId="0" xfId="0" applyNumberFormat="1" applyFont="1" applyFill="1"/>
    <xf numFmtId="164" fontId="9" fillId="0" borderId="9" xfId="0" applyNumberFormat="1" applyFont="1" applyFill="1" applyBorder="1"/>
    <xf numFmtId="0" fontId="9" fillId="6" borderId="0" xfId="0" applyFont="1" applyFill="1" applyBorder="1"/>
    <xf numFmtId="0" fontId="9" fillId="4" borderId="0" xfId="0" applyFont="1" applyFill="1" applyBorder="1"/>
    <xf numFmtId="0" fontId="9" fillId="3" borderId="0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7" borderId="0" xfId="0" applyFont="1" applyFill="1"/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FF"/>
      <color rgb="FF24FF12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Relationship Id="rId3" Type="http://schemas.openxmlformats.org/officeDocument/2006/relationships/themeOverride" Target="../theme/themeOverride1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Var @25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Respiration!$T$57</c:f>
              <c:strCache>
                <c:ptCount val="1"/>
                <c:pt idx="0">
                  <c:v>ADP fueled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Respiration!$U$56:$W$56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Respiration!$U$57:$W$57</c:f>
              <c:numCache>
                <c:formatCode>General</c:formatCode>
                <c:ptCount val="3"/>
                <c:pt idx="0">
                  <c:v>13.2063</c:v>
                </c:pt>
                <c:pt idx="1">
                  <c:v>15.1212</c:v>
                </c:pt>
                <c:pt idx="2">
                  <c:v>31.0378</c:v>
                </c:pt>
              </c:numCache>
            </c:numRef>
          </c:val>
        </c:ser>
        <c:ser>
          <c:idx val="1"/>
          <c:order val="1"/>
          <c:tx>
            <c:strRef>
              <c:f>Respiration!$T$58</c:f>
              <c:strCache>
                <c:ptCount val="1"/>
                <c:pt idx="0">
                  <c:v>ATP fueled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Respiration!$U$56:$W$56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Respiration!$U$58:$W$58</c:f>
              <c:numCache>
                <c:formatCode>General</c:formatCode>
                <c:ptCount val="3"/>
                <c:pt idx="0">
                  <c:v>8.992</c:v>
                </c:pt>
                <c:pt idx="1">
                  <c:v>11.1918</c:v>
                </c:pt>
                <c:pt idx="2">
                  <c:v>25.1218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21472"/>
        <c:axId val="567319536"/>
      </c:barChart>
      <c:catAx>
        <c:axId val="5664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19536"/>
        <c:crosses val="autoZero"/>
        <c:auto val="1"/>
        <c:lblAlgn val="ctr"/>
        <c:lblOffset val="100"/>
        <c:noMultiLvlLbl val="0"/>
      </c:catAx>
      <c:valAx>
        <c:axId val="56731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</a:t>
            </a:r>
            <a:r>
              <a:rPr lang="en-NZ" baseline="0"/>
              <a:t> respiration Medius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Respiration!$T$151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Respiration!$U$159:$X$159</c:f>
                <c:numCache>
                  <c:formatCode>General</c:formatCode>
                  <c:ptCount val="4"/>
                  <c:pt idx="0">
                    <c:v>0.52142054044696</c:v>
                  </c:pt>
                  <c:pt idx="1">
                    <c:v>0.755119331629114</c:v>
                  </c:pt>
                  <c:pt idx="2">
                    <c:v>0.599025509682184</c:v>
                  </c:pt>
                  <c:pt idx="3">
                    <c:v>1.903213256902652</c:v>
                  </c:pt>
                </c:numCache>
              </c:numRef>
            </c:plus>
            <c:minus>
              <c:numRef>
                <c:f>Respiration!$U$159:$X$159</c:f>
                <c:numCache>
                  <c:formatCode>General</c:formatCode>
                  <c:ptCount val="4"/>
                  <c:pt idx="0">
                    <c:v>0.52142054044696</c:v>
                  </c:pt>
                  <c:pt idx="1">
                    <c:v>0.755119331629114</c:v>
                  </c:pt>
                  <c:pt idx="2">
                    <c:v>0.599025509682184</c:v>
                  </c:pt>
                  <c:pt idx="3">
                    <c:v>1.903213256902652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Respiration!$U$150:$X$150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Respiration!$U$151:$X$151</c:f>
              <c:numCache>
                <c:formatCode>General</c:formatCode>
                <c:ptCount val="4"/>
                <c:pt idx="0">
                  <c:v>9.3505</c:v>
                </c:pt>
                <c:pt idx="1">
                  <c:v>9.501300000000001</c:v>
                </c:pt>
                <c:pt idx="2">
                  <c:v>3.01695</c:v>
                </c:pt>
                <c:pt idx="3">
                  <c:v>19.51475</c:v>
                </c:pt>
              </c:numCache>
            </c:numRef>
          </c:val>
        </c:ser>
        <c:ser>
          <c:idx val="1"/>
          <c:order val="1"/>
          <c:tx>
            <c:strRef>
              <c:f>Respiration!$T$152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Respiration!$U$150:$X$150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Respiration!$U$152:$X$152</c:f>
              <c:numCache>
                <c:formatCode>General</c:formatCode>
                <c:ptCount val="4"/>
                <c:pt idx="0">
                  <c:v>14.4557</c:v>
                </c:pt>
                <c:pt idx="1">
                  <c:v>15.6338</c:v>
                </c:pt>
                <c:pt idx="2">
                  <c:v>5.128</c:v>
                </c:pt>
                <c:pt idx="3">
                  <c:v>33.3138</c:v>
                </c:pt>
              </c:numCache>
            </c:numRef>
          </c:val>
        </c:ser>
        <c:ser>
          <c:idx val="2"/>
          <c:order val="2"/>
          <c:tx>
            <c:strRef>
              <c:f>Respiration!$T$153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Respiration!$U$161:$X$161</c:f>
                <c:numCache>
                  <c:formatCode>General</c:formatCode>
                  <c:ptCount val="4"/>
                  <c:pt idx="0">
                    <c:v>1.270953728504701</c:v>
                  </c:pt>
                  <c:pt idx="1">
                    <c:v>1.813021786962315</c:v>
                  </c:pt>
                  <c:pt idx="2">
                    <c:v>0.270326922447617</c:v>
                  </c:pt>
                  <c:pt idx="3">
                    <c:v>4.117164588797729</c:v>
                  </c:pt>
                </c:numCache>
              </c:numRef>
            </c:plus>
            <c:minus>
              <c:numRef>
                <c:f>Respiration!$U$161:$X$161</c:f>
                <c:numCache>
                  <c:formatCode>General</c:formatCode>
                  <c:ptCount val="4"/>
                  <c:pt idx="0">
                    <c:v>1.270953728504701</c:v>
                  </c:pt>
                  <c:pt idx="1">
                    <c:v>1.813021786962315</c:v>
                  </c:pt>
                  <c:pt idx="2">
                    <c:v>0.270326922447617</c:v>
                  </c:pt>
                  <c:pt idx="3">
                    <c:v>4.117164588797729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Respiration!$U$150:$X$150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Respiration!$U$153:$X$153</c:f>
              <c:numCache>
                <c:formatCode>General</c:formatCode>
                <c:ptCount val="4"/>
                <c:pt idx="0">
                  <c:v>20.1532</c:v>
                </c:pt>
                <c:pt idx="1">
                  <c:v>25.0728</c:v>
                </c:pt>
                <c:pt idx="2">
                  <c:v>9.6177</c:v>
                </c:pt>
                <c:pt idx="3">
                  <c:v>43.43935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551312"/>
        <c:axId val="552554576"/>
      </c:barChart>
      <c:catAx>
        <c:axId val="5525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554576"/>
        <c:crosses val="autoZero"/>
        <c:auto val="1"/>
        <c:lblAlgn val="ctr"/>
        <c:lblOffset val="100"/>
        <c:noMultiLvlLbl val="0"/>
      </c:catAx>
      <c:valAx>
        <c:axId val="552554576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baseline="0">
                    <a:effectLst/>
                  </a:rPr>
                  <a:t>JO</a:t>
                </a:r>
                <a:r>
                  <a:rPr lang="en-NZ" sz="1100" b="0" i="0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5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 respiration Lapillum</a:t>
            </a:r>
          </a:p>
        </c:rich>
      </c:tx>
      <c:layout>
        <c:manualLayout>
          <c:xMode val="edge"/>
          <c:yMode val="edge"/>
          <c:x val="0.289888398860199"/>
          <c:y val="0.0409993325427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Respiration!$Z$151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Respiration!$AA$159:$AD$159</c:f>
                <c:numCache>
                  <c:formatCode>General</c:formatCode>
                  <c:ptCount val="4"/>
                  <c:pt idx="0">
                    <c:v>0.23175424753389</c:v>
                  </c:pt>
                  <c:pt idx="1">
                    <c:v>0.136825162159597</c:v>
                  </c:pt>
                  <c:pt idx="2">
                    <c:v>0.215844344957193</c:v>
                  </c:pt>
                  <c:pt idx="3">
                    <c:v>0.61550109768383</c:v>
                  </c:pt>
                </c:numCache>
              </c:numRef>
            </c:plus>
            <c:minus>
              <c:numRef>
                <c:f>Respiration!$AA$159:$AD$159</c:f>
                <c:numCache>
                  <c:formatCode>General</c:formatCode>
                  <c:ptCount val="4"/>
                  <c:pt idx="0">
                    <c:v>0.23175424753389</c:v>
                  </c:pt>
                  <c:pt idx="1">
                    <c:v>0.136825162159597</c:v>
                  </c:pt>
                  <c:pt idx="2">
                    <c:v>0.215844344957193</c:v>
                  </c:pt>
                  <c:pt idx="3">
                    <c:v>0.61550109768383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Respiration!$AA$150:$AD$150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Respiration!$AA$151:$AD$151</c:f>
              <c:numCache>
                <c:formatCode>General</c:formatCode>
                <c:ptCount val="4"/>
                <c:pt idx="0">
                  <c:v>8.72495</c:v>
                </c:pt>
                <c:pt idx="1">
                  <c:v>8.9848</c:v>
                </c:pt>
                <c:pt idx="2">
                  <c:v>2.75735</c:v>
                </c:pt>
                <c:pt idx="3">
                  <c:v>20.37035</c:v>
                </c:pt>
              </c:numCache>
            </c:numRef>
          </c:val>
        </c:ser>
        <c:ser>
          <c:idx val="1"/>
          <c:order val="1"/>
          <c:tx>
            <c:strRef>
              <c:f>Respiration!$Z$152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Respiration!$AA$160:$AE$160</c:f>
                <c:numCache>
                  <c:formatCode>General</c:formatCode>
                  <c:ptCount val="5"/>
                  <c:pt idx="0">
                    <c:v>1.921315190501029</c:v>
                  </c:pt>
                  <c:pt idx="1">
                    <c:v>3.806921488552123</c:v>
                  </c:pt>
                  <c:pt idx="2">
                    <c:v>0.906917479880335</c:v>
                  </c:pt>
                  <c:pt idx="3">
                    <c:v>0.222632570056584</c:v>
                  </c:pt>
                  <c:pt idx="4">
                    <c:v>0.681969135115366</c:v>
                  </c:pt>
                </c:numCache>
              </c:numRef>
            </c:plus>
            <c:minus>
              <c:numRef>
                <c:f>Respiration!$AA$160:$AD$160</c:f>
                <c:numCache>
                  <c:formatCode>General</c:formatCode>
                  <c:ptCount val="4"/>
                  <c:pt idx="0">
                    <c:v>1.921315190501029</c:v>
                  </c:pt>
                  <c:pt idx="1">
                    <c:v>3.806921488552123</c:v>
                  </c:pt>
                  <c:pt idx="2">
                    <c:v>0.906917479880335</c:v>
                  </c:pt>
                  <c:pt idx="3">
                    <c:v>0.222632570056584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Respiration!$AA$150:$AD$150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Respiration!$AA$152:$AD$152</c:f>
              <c:numCache>
                <c:formatCode>General</c:formatCode>
                <c:ptCount val="4"/>
                <c:pt idx="0">
                  <c:v>17.26605</c:v>
                </c:pt>
                <c:pt idx="1">
                  <c:v>23.9427</c:v>
                </c:pt>
                <c:pt idx="2">
                  <c:v>9.266125000000001</c:v>
                </c:pt>
                <c:pt idx="3">
                  <c:v>42.85095</c:v>
                </c:pt>
              </c:numCache>
            </c:numRef>
          </c:val>
        </c:ser>
        <c:ser>
          <c:idx val="2"/>
          <c:order val="2"/>
          <c:tx>
            <c:strRef>
              <c:f>Respiration!$Z$153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Respiration!$AA$161:$AD$161</c:f>
                <c:numCache>
                  <c:formatCode>General</c:formatCode>
                  <c:ptCount val="4"/>
                  <c:pt idx="0">
                    <c:v>0.24656813459975</c:v>
                  </c:pt>
                  <c:pt idx="1">
                    <c:v>1.152972962063725</c:v>
                  </c:pt>
                  <c:pt idx="2">
                    <c:v>0.378549615308218</c:v>
                  </c:pt>
                  <c:pt idx="3">
                    <c:v>0.653472731833548</c:v>
                  </c:pt>
                </c:numCache>
              </c:numRef>
            </c:plus>
            <c:minus>
              <c:numRef>
                <c:f>Respiration!$AA$161:$AD$161</c:f>
                <c:numCache>
                  <c:formatCode>General</c:formatCode>
                  <c:ptCount val="4"/>
                  <c:pt idx="0">
                    <c:v>0.24656813459975</c:v>
                  </c:pt>
                  <c:pt idx="1">
                    <c:v>1.152972962063725</c:v>
                  </c:pt>
                  <c:pt idx="2">
                    <c:v>0.378549615308218</c:v>
                  </c:pt>
                  <c:pt idx="3">
                    <c:v>0.653472731833548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Respiration!$AA$150:$AD$150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Respiration!$AA$153:$AD$153</c:f>
              <c:numCache>
                <c:formatCode>General</c:formatCode>
                <c:ptCount val="4"/>
                <c:pt idx="0">
                  <c:v>20.0881</c:v>
                </c:pt>
                <c:pt idx="1">
                  <c:v>25.99505</c:v>
                </c:pt>
                <c:pt idx="2">
                  <c:v>10.78085</c:v>
                </c:pt>
                <c:pt idx="3">
                  <c:v>57.14975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559024"/>
        <c:axId val="566561312"/>
      </c:barChart>
      <c:catAx>
        <c:axId val="5665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61312"/>
        <c:crosses val="autoZero"/>
        <c:auto val="1"/>
        <c:lblAlgn val="ctr"/>
        <c:lblOffset val="100"/>
        <c:noMultiLvlLbl val="0"/>
      </c:catAx>
      <c:valAx>
        <c:axId val="566561312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baseline="0">
                    <a:effectLst/>
                  </a:rPr>
                  <a:t>JO</a:t>
                </a:r>
                <a:r>
                  <a:rPr lang="en-NZ" sz="1100" b="0" i="0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5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 respiration  of Varium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Respiration!$AF$151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Respiration!$AG$159:$AJ$159</c:f>
                <c:numCache>
                  <c:formatCode>General</c:formatCode>
                  <c:ptCount val="4"/>
                  <c:pt idx="0">
                    <c:v>0.300237539291809</c:v>
                  </c:pt>
                  <c:pt idx="1">
                    <c:v>0.115930156775535</c:v>
                  </c:pt>
                  <c:pt idx="2">
                    <c:v>0.104793224971846</c:v>
                  </c:pt>
                  <c:pt idx="3">
                    <c:v>2.27766165287999</c:v>
                  </c:pt>
                </c:numCache>
              </c:numRef>
            </c:plus>
            <c:minus>
              <c:numRef>
                <c:f>Respiration!$AG$159:$AJ$159</c:f>
                <c:numCache>
                  <c:formatCode>General</c:formatCode>
                  <c:ptCount val="4"/>
                  <c:pt idx="0">
                    <c:v>0.300237539291809</c:v>
                  </c:pt>
                  <c:pt idx="1">
                    <c:v>0.115930156775535</c:v>
                  </c:pt>
                  <c:pt idx="2">
                    <c:v>0.104793224971846</c:v>
                  </c:pt>
                  <c:pt idx="3">
                    <c:v>2.27766165287999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Respiration!$AG$150:$AJ$150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Respiration!$AG$151:$AJ$151</c:f>
              <c:numCache>
                <c:formatCode>General</c:formatCode>
                <c:ptCount val="4"/>
                <c:pt idx="0">
                  <c:v>7.5786</c:v>
                </c:pt>
                <c:pt idx="1">
                  <c:v>8.577950000000001</c:v>
                </c:pt>
                <c:pt idx="2">
                  <c:v>2.3281</c:v>
                </c:pt>
                <c:pt idx="3">
                  <c:v>17.9994</c:v>
                </c:pt>
              </c:numCache>
            </c:numRef>
          </c:val>
        </c:ser>
        <c:ser>
          <c:idx val="1"/>
          <c:order val="1"/>
          <c:tx>
            <c:strRef>
              <c:f>Respiration!$AF$152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Respiration!$AG$160:$AJ$160</c:f>
                <c:numCache>
                  <c:formatCode>General</c:formatCode>
                  <c:ptCount val="4"/>
                  <c:pt idx="0">
                    <c:v>0.860442886686843</c:v>
                  </c:pt>
                  <c:pt idx="1">
                    <c:v>1.645543545838271</c:v>
                  </c:pt>
                  <c:pt idx="2">
                    <c:v>0.671716086788162</c:v>
                  </c:pt>
                  <c:pt idx="3">
                    <c:v>2.112198666082336</c:v>
                  </c:pt>
                </c:numCache>
              </c:numRef>
            </c:plus>
            <c:minus>
              <c:numRef>
                <c:f>Respiration!$AG$160:$AJ$160</c:f>
                <c:numCache>
                  <c:formatCode>General</c:formatCode>
                  <c:ptCount val="4"/>
                  <c:pt idx="0">
                    <c:v>0.860442886686843</c:v>
                  </c:pt>
                  <c:pt idx="1">
                    <c:v>1.645543545838271</c:v>
                  </c:pt>
                  <c:pt idx="2">
                    <c:v>0.671716086788162</c:v>
                  </c:pt>
                  <c:pt idx="3">
                    <c:v>2.112198666082336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Respiration!$AG$150:$AJ$150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Respiration!$AG$152:$AJ$152</c:f>
              <c:numCache>
                <c:formatCode>General</c:formatCode>
                <c:ptCount val="4"/>
                <c:pt idx="0">
                  <c:v>9.51445</c:v>
                </c:pt>
                <c:pt idx="1">
                  <c:v>11.93085</c:v>
                </c:pt>
                <c:pt idx="2">
                  <c:v>5.123749999999999</c:v>
                </c:pt>
                <c:pt idx="3">
                  <c:v>26.1174</c:v>
                </c:pt>
              </c:numCache>
            </c:numRef>
          </c:val>
        </c:ser>
        <c:ser>
          <c:idx val="2"/>
          <c:order val="2"/>
          <c:tx>
            <c:strRef>
              <c:f>Respiration!$AF$153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Respiration!$AG$161:$AJ$161</c:f>
                <c:numCache>
                  <c:formatCode>General</c:formatCode>
                  <c:ptCount val="4"/>
                  <c:pt idx="0">
                    <c:v>0.968559513530273</c:v>
                  </c:pt>
                  <c:pt idx="1">
                    <c:v>1.901268713254383</c:v>
                  </c:pt>
                  <c:pt idx="2">
                    <c:v>1.476318750964708</c:v>
                  </c:pt>
                  <c:pt idx="3">
                    <c:v>3.40620407565373</c:v>
                  </c:pt>
                </c:numCache>
              </c:numRef>
            </c:plus>
            <c:minus>
              <c:numRef>
                <c:f>Respiration!$AG$161:$AJ$161</c:f>
                <c:numCache>
                  <c:formatCode>General</c:formatCode>
                  <c:ptCount val="4"/>
                  <c:pt idx="0">
                    <c:v>0.968559513530273</c:v>
                  </c:pt>
                  <c:pt idx="1">
                    <c:v>1.901268713254383</c:v>
                  </c:pt>
                  <c:pt idx="2">
                    <c:v>1.476318750964708</c:v>
                  </c:pt>
                  <c:pt idx="3">
                    <c:v>3.40620407565373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Respiration!$AG$150:$AJ$150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Respiration!$AG$153:$AJ$153</c:f>
              <c:numCache>
                <c:formatCode>General</c:formatCode>
                <c:ptCount val="4"/>
                <c:pt idx="0">
                  <c:v>13.70905</c:v>
                </c:pt>
                <c:pt idx="1">
                  <c:v>18.8787</c:v>
                </c:pt>
                <c:pt idx="2">
                  <c:v>7.74643</c:v>
                </c:pt>
                <c:pt idx="3">
                  <c:v>32.3127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383408"/>
        <c:axId val="567365168"/>
      </c:barChart>
      <c:catAx>
        <c:axId val="5513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65168"/>
        <c:crosses val="autoZero"/>
        <c:auto val="1"/>
        <c:lblAlgn val="ctr"/>
        <c:lblOffset val="100"/>
        <c:noMultiLvlLbl val="0"/>
      </c:catAx>
      <c:valAx>
        <c:axId val="567365168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u="none" strike="noStrike" baseline="0">
                    <a:effectLst/>
                  </a:rPr>
                  <a:t>JO</a:t>
                </a:r>
                <a:r>
                  <a:rPr lang="en-NZ" sz="1100" b="0" i="0" u="none" strike="noStrike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287597352836208"/>
              <c:y val="0.310413093559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 respiration @15deg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Respiration!$T$229</c:f>
              <c:strCache>
                <c:ptCount val="1"/>
                <c:pt idx="0">
                  <c:v>Varium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Respiration!$Z$229:$AC$229</c:f>
                <c:numCache>
                  <c:formatCode>General</c:formatCode>
                  <c:ptCount val="4"/>
                  <c:pt idx="0">
                    <c:v>0.300237539291809</c:v>
                  </c:pt>
                  <c:pt idx="1">
                    <c:v>0.115930156775535</c:v>
                  </c:pt>
                  <c:pt idx="2">
                    <c:v>0.104793224971846</c:v>
                  </c:pt>
                  <c:pt idx="3">
                    <c:v>2.27766165287999</c:v>
                  </c:pt>
                </c:numCache>
              </c:numRef>
            </c:plus>
            <c:minus>
              <c:numRef>
                <c:f>Respiration!$Z$231:$AC$231</c:f>
                <c:numCache>
                  <c:formatCode>General</c:formatCode>
                  <c:ptCount val="4"/>
                  <c:pt idx="0">
                    <c:v>0.52142054044696</c:v>
                  </c:pt>
                  <c:pt idx="1">
                    <c:v>0.755119331629114</c:v>
                  </c:pt>
                  <c:pt idx="2">
                    <c:v>0.599025509682184</c:v>
                  </c:pt>
                  <c:pt idx="3">
                    <c:v>1.903213256902652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Respiration!$U$228:$X$228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Respiration!$U$229:$X$229</c:f>
              <c:numCache>
                <c:formatCode>General</c:formatCode>
                <c:ptCount val="4"/>
                <c:pt idx="0">
                  <c:v>7.5786</c:v>
                </c:pt>
                <c:pt idx="1">
                  <c:v>8.577950000000001</c:v>
                </c:pt>
                <c:pt idx="2">
                  <c:v>2.3281</c:v>
                </c:pt>
                <c:pt idx="3">
                  <c:v>17.9994</c:v>
                </c:pt>
              </c:numCache>
            </c:numRef>
          </c:val>
        </c:ser>
        <c:ser>
          <c:idx val="1"/>
          <c:order val="1"/>
          <c:tx>
            <c:strRef>
              <c:f>Respiration!$T$230</c:f>
              <c:strCache>
                <c:ptCount val="1"/>
                <c:pt idx="0">
                  <c:v>Lapillum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Respiration!$Z$230:$AC$230</c:f>
                <c:numCache>
                  <c:formatCode>General</c:formatCode>
                  <c:ptCount val="4"/>
                  <c:pt idx="0">
                    <c:v>0.23175424753389</c:v>
                  </c:pt>
                  <c:pt idx="1">
                    <c:v>0.136825162159597</c:v>
                  </c:pt>
                  <c:pt idx="2">
                    <c:v>0.215844344957193</c:v>
                  </c:pt>
                  <c:pt idx="3">
                    <c:v>0.61550109768383</c:v>
                  </c:pt>
                </c:numCache>
              </c:numRef>
            </c:plus>
            <c:minus>
              <c:numRef>
                <c:f>Respiration!$Z$230:$AC$230</c:f>
                <c:numCache>
                  <c:formatCode>General</c:formatCode>
                  <c:ptCount val="4"/>
                  <c:pt idx="0">
                    <c:v>0.23175424753389</c:v>
                  </c:pt>
                  <c:pt idx="1">
                    <c:v>0.136825162159597</c:v>
                  </c:pt>
                  <c:pt idx="2">
                    <c:v>0.215844344957193</c:v>
                  </c:pt>
                  <c:pt idx="3">
                    <c:v>0.61550109768383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Respiration!$U$228:$X$228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Respiration!$U$230:$X$230</c:f>
              <c:numCache>
                <c:formatCode>General</c:formatCode>
                <c:ptCount val="4"/>
                <c:pt idx="0">
                  <c:v>8.72495</c:v>
                </c:pt>
                <c:pt idx="1">
                  <c:v>8.9848</c:v>
                </c:pt>
                <c:pt idx="2">
                  <c:v>2.75735</c:v>
                </c:pt>
                <c:pt idx="3">
                  <c:v>20.37035</c:v>
                </c:pt>
              </c:numCache>
            </c:numRef>
          </c:val>
        </c:ser>
        <c:ser>
          <c:idx val="2"/>
          <c:order val="2"/>
          <c:tx>
            <c:strRef>
              <c:f>Respiration!$T$231</c:f>
              <c:strCache>
                <c:ptCount val="1"/>
                <c:pt idx="0">
                  <c:v>Medius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Respiration!$Z$231:$AC$231</c:f>
                <c:numCache>
                  <c:formatCode>General</c:formatCode>
                  <c:ptCount val="4"/>
                  <c:pt idx="0">
                    <c:v>0.52142054044696</c:v>
                  </c:pt>
                  <c:pt idx="1">
                    <c:v>0.755119331629114</c:v>
                  </c:pt>
                  <c:pt idx="2">
                    <c:v>0.599025509682184</c:v>
                  </c:pt>
                  <c:pt idx="3">
                    <c:v>1.903213256902652</c:v>
                  </c:pt>
                </c:numCache>
              </c:numRef>
            </c:plus>
            <c:minus>
              <c:numRef>
                <c:f>Respiration!$Z$231:$AC$231</c:f>
                <c:numCache>
                  <c:formatCode>General</c:formatCode>
                  <c:ptCount val="4"/>
                  <c:pt idx="0">
                    <c:v>0.52142054044696</c:v>
                  </c:pt>
                  <c:pt idx="1">
                    <c:v>0.755119331629114</c:v>
                  </c:pt>
                  <c:pt idx="2">
                    <c:v>0.599025509682184</c:v>
                  </c:pt>
                  <c:pt idx="3">
                    <c:v>1.903213256902652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Respiration!$U$228:$X$228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Respiration!$U$231:$X$231</c:f>
              <c:numCache>
                <c:formatCode>General</c:formatCode>
                <c:ptCount val="4"/>
                <c:pt idx="0">
                  <c:v>9.3505</c:v>
                </c:pt>
                <c:pt idx="1">
                  <c:v>9.501300000000001</c:v>
                </c:pt>
                <c:pt idx="2">
                  <c:v>3.01695</c:v>
                </c:pt>
                <c:pt idx="3">
                  <c:v>19.51475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322576"/>
        <c:axId val="551357056"/>
      </c:barChart>
      <c:catAx>
        <c:axId val="5673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57056"/>
        <c:crosses val="autoZero"/>
        <c:auto val="1"/>
        <c:lblAlgn val="ctr"/>
        <c:lblOffset val="100"/>
        <c:noMultiLvlLbl val="0"/>
      </c:catAx>
      <c:valAx>
        <c:axId val="551357056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baseline="0">
                    <a:effectLst/>
                  </a:rPr>
                  <a:t>JO</a:t>
                </a:r>
                <a:r>
                  <a:rPr lang="en-NZ" sz="1100" b="0" i="0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2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 respiration @25deg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Respiration!$T$235</c:f>
              <c:strCache>
                <c:ptCount val="1"/>
                <c:pt idx="0">
                  <c:v>Varium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Respiration!$Z$235:$AC$235</c:f>
                <c:numCache>
                  <c:formatCode>General</c:formatCode>
                  <c:ptCount val="4"/>
                  <c:pt idx="0">
                    <c:v>0.860442886686843</c:v>
                  </c:pt>
                  <c:pt idx="1">
                    <c:v>1.645543545838271</c:v>
                  </c:pt>
                  <c:pt idx="2">
                    <c:v>0.671716086788162</c:v>
                  </c:pt>
                  <c:pt idx="3">
                    <c:v>2.112198666082336</c:v>
                  </c:pt>
                </c:numCache>
              </c:numRef>
            </c:plus>
            <c:minus>
              <c:numRef>
                <c:f>Respiration!$Z$236:$AC$236</c:f>
                <c:numCache>
                  <c:formatCode>General</c:formatCode>
                  <c:ptCount val="4"/>
                  <c:pt idx="0">
                    <c:v>1.921315190501029</c:v>
                  </c:pt>
                  <c:pt idx="1">
                    <c:v>3.806921488552123</c:v>
                  </c:pt>
                  <c:pt idx="2">
                    <c:v>0.906917479880335</c:v>
                  </c:pt>
                  <c:pt idx="3">
                    <c:v>0.222632570056584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Respiration!$U$234:$X$234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Respiration!$U$235:$X$235</c:f>
              <c:numCache>
                <c:formatCode>General</c:formatCode>
                <c:ptCount val="4"/>
                <c:pt idx="0">
                  <c:v>9.51445</c:v>
                </c:pt>
                <c:pt idx="1">
                  <c:v>11.93085</c:v>
                </c:pt>
                <c:pt idx="2">
                  <c:v>5.123749999999999</c:v>
                </c:pt>
                <c:pt idx="3">
                  <c:v>26.1174</c:v>
                </c:pt>
              </c:numCache>
            </c:numRef>
          </c:val>
        </c:ser>
        <c:ser>
          <c:idx val="1"/>
          <c:order val="1"/>
          <c:tx>
            <c:strRef>
              <c:f>Respiration!$T$236</c:f>
              <c:strCache>
                <c:ptCount val="1"/>
                <c:pt idx="0">
                  <c:v>Lapillum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Respiration!$Z$236:$AC$236</c:f>
                <c:numCache>
                  <c:formatCode>General</c:formatCode>
                  <c:ptCount val="4"/>
                  <c:pt idx="0">
                    <c:v>1.921315190501029</c:v>
                  </c:pt>
                  <c:pt idx="1">
                    <c:v>3.806921488552123</c:v>
                  </c:pt>
                  <c:pt idx="2">
                    <c:v>0.906917479880335</c:v>
                  </c:pt>
                  <c:pt idx="3">
                    <c:v>0.222632570056584</c:v>
                  </c:pt>
                </c:numCache>
              </c:numRef>
            </c:plus>
            <c:minus>
              <c:numRef>
                <c:f>Respiration!$Z$236:$AC$236</c:f>
                <c:numCache>
                  <c:formatCode>General</c:formatCode>
                  <c:ptCount val="4"/>
                  <c:pt idx="0">
                    <c:v>1.921315190501029</c:v>
                  </c:pt>
                  <c:pt idx="1">
                    <c:v>3.806921488552123</c:v>
                  </c:pt>
                  <c:pt idx="2">
                    <c:v>0.906917479880335</c:v>
                  </c:pt>
                  <c:pt idx="3">
                    <c:v>0.222632570056584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Respiration!$U$234:$X$234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Respiration!$U$236:$X$236</c:f>
              <c:numCache>
                <c:formatCode>General</c:formatCode>
                <c:ptCount val="4"/>
                <c:pt idx="0">
                  <c:v>17.26605</c:v>
                </c:pt>
                <c:pt idx="1">
                  <c:v>23.9427</c:v>
                </c:pt>
                <c:pt idx="2">
                  <c:v>9.266125000000001</c:v>
                </c:pt>
                <c:pt idx="3">
                  <c:v>42.85095</c:v>
                </c:pt>
              </c:numCache>
            </c:numRef>
          </c:val>
        </c:ser>
        <c:ser>
          <c:idx val="2"/>
          <c:order val="2"/>
          <c:tx>
            <c:strRef>
              <c:f>Respiration!$T$237</c:f>
              <c:strCache>
                <c:ptCount val="1"/>
                <c:pt idx="0">
                  <c:v>Medius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Respiration!$U$234:$X$234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Respiration!$U$237:$X$237</c:f>
              <c:numCache>
                <c:formatCode>General</c:formatCode>
                <c:ptCount val="4"/>
                <c:pt idx="0">
                  <c:v>14.4557</c:v>
                </c:pt>
                <c:pt idx="1">
                  <c:v>15.6338</c:v>
                </c:pt>
                <c:pt idx="2">
                  <c:v>5.128</c:v>
                </c:pt>
                <c:pt idx="3">
                  <c:v>33.3138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472480"/>
        <c:axId val="551489952"/>
      </c:barChart>
      <c:catAx>
        <c:axId val="5514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489952"/>
        <c:crosses val="autoZero"/>
        <c:auto val="1"/>
        <c:lblAlgn val="ctr"/>
        <c:lblOffset val="100"/>
        <c:noMultiLvlLbl val="0"/>
      </c:catAx>
      <c:valAx>
        <c:axId val="551489952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baseline="0">
                    <a:effectLst/>
                  </a:rPr>
                  <a:t>JO</a:t>
                </a:r>
                <a:r>
                  <a:rPr lang="en-NZ" sz="1100" b="0" i="0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47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Mitochondrial respiration @30deg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Respiration!$T$241</c:f>
              <c:strCache>
                <c:ptCount val="1"/>
                <c:pt idx="0">
                  <c:v>Varium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Respiration!$Z$241:$AC$241</c:f>
                <c:numCache>
                  <c:formatCode>General</c:formatCode>
                  <c:ptCount val="4"/>
                  <c:pt idx="0">
                    <c:v>0.968559513530273</c:v>
                  </c:pt>
                  <c:pt idx="1">
                    <c:v>1.901268713254383</c:v>
                  </c:pt>
                  <c:pt idx="2">
                    <c:v>1.476318750964708</c:v>
                  </c:pt>
                  <c:pt idx="3">
                    <c:v>3.40620407565373</c:v>
                  </c:pt>
                </c:numCache>
              </c:numRef>
            </c:plus>
            <c:minus>
              <c:numRef>
                <c:f>Respiration!$Z$241:$AC$241</c:f>
                <c:numCache>
                  <c:formatCode>General</c:formatCode>
                  <c:ptCount val="4"/>
                  <c:pt idx="0">
                    <c:v>0.968559513530273</c:v>
                  </c:pt>
                  <c:pt idx="1">
                    <c:v>1.901268713254383</c:v>
                  </c:pt>
                  <c:pt idx="2">
                    <c:v>1.476318750964708</c:v>
                  </c:pt>
                  <c:pt idx="3">
                    <c:v>3.40620407565373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Respiration!$U$240:$X$240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Respiration!$U$241:$X$241</c:f>
              <c:numCache>
                <c:formatCode>General</c:formatCode>
                <c:ptCount val="4"/>
                <c:pt idx="0">
                  <c:v>13.70905</c:v>
                </c:pt>
                <c:pt idx="1">
                  <c:v>18.8787</c:v>
                </c:pt>
                <c:pt idx="2">
                  <c:v>7.74643</c:v>
                </c:pt>
                <c:pt idx="3">
                  <c:v>32.3127</c:v>
                </c:pt>
              </c:numCache>
            </c:numRef>
          </c:val>
        </c:ser>
        <c:ser>
          <c:idx val="1"/>
          <c:order val="1"/>
          <c:tx>
            <c:strRef>
              <c:f>Respiration!$T$242</c:f>
              <c:strCache>
                <c:ptCount val="1"/>
                <c:pt idx="0">
                  <c:v>Lapillum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Respiration!$Z$242:$AC$242</c:f>
                <c:numCache>
                  <c:formatCode>General</c:formatCode>
                  <c:ptCount val="4"/>
                  <c:pt idx="0">
                    <c:v>0.24656813459975</c:v>
                  </c:pt>
                  <c:pt idx="1">
                    <c:v>1.152972962063725</c:v>
                  </c:pt>
                  <c:pt idx="2">
                    <c:v>0.378549615308218</c:v>
                  </c:pt>
                  <c:pt idx="3">
                    <c:v>0.653472731833548</c:v>
                  </c:pt>
                </c:numCache>
              </c:numRef>
            </c:plus>
            <c:minus>
              <c:numRef>
                <c:f>Respiration!$Z$242:$AC$242</c:f>
                <c:numCache>
                  <c:formatCode>General</c:formatCode>
                  <c:ptCount val="4"/>
                  <c:pt idx="0">
                    <c:v>0.24656813459975</c:v>
                  </c:pt>
                  <c:pt idx="1">
                    <c:v>1.152972962063725</c:v>
                  </c:pt>
                  <c:pt idx="2">
                    <c:v>0.378549615308218</c:v>
                  </c:pt>
                  <c:pt idx="3">
                    <c:v>0.653472731833548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Respiration!$U$240:$X$240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Respiration!$U$242:$X$242</c:f>
              <c:numCache>
                <c:formatCode>General</c:formatCode>
                <c:ptCount val="4"/>
                <c:pt idx="0">
                  <c:v>20.0881</c:v>
                </c:pt>
                <c:pt idx="1">
                  <c:v>25.99505</c:v>
                </c:pt>
                <c:pt idx="2">
                  <c:v>10.78085</c:v>
                </c:pt>
                <c:pt idx="3">
                  <c:v>57.14975</c:v>
                </c:pt>
              </c:numCache>
            </c:numRef>
          </c:val>
        </c:ser>
        <c:ser>
          <c:idx val="2"/>
          <c:order val="2"/>
          <c:tx>
            <c:strRef>
              <c:f>Respiration!$T$243</c:f>
              <c:strCache>
                <c:ptCount val="1"/>
                <c:pt idx="0">
                  <c:v>Medius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Respiration!$Z$243:$AC$243</c:f>
                <c:numCache>
                  <c:formatCode>General</c:formatCode>
                  <c:ptCount val="4"/>
                  <c:pt idx="0">
                    <c:v>1.270953728504701</c:v>
                  </c:pt>
                  <c:pt idx="1">
                    <c:v>1.813021786962315</c:v>
                  </c:pt>
                  <c:pt idx="2">
                    <c:v>0.270326922447617</c:v>
                  </c:pt>
                  <c:pt idx="3">
                    <c:v>4.117164588797729</c:v>
                  </c:pt>
                </c:numCache>
              </c:numRef>
            </c:plus>
            <c:minus>
              <c:numRef>
                <c:f>Respiration!$Z$243:$AC$243</c:f>
                <c:numCache>
                  <c:formatCode>General</c:formatCode>
                  <c:ptCount val="4"/>
                  <c:pt idx="0">
                    <c:v>1.270953728504701</c:v>
                  </c:pt>
                  <c:pt idx="1">
                    <c:v>1.813021786962315</c:v>
                  </c:pt>
                  <c:pt idx="2">
                    <c:v>0.270326922447617</c:v>
                  </c:pt>
                  <c:pt idx="3">
                    <c:v>4.117164588797729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Respiration!$U$240:$X$240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ETS </c:v>
                </c:pt>
              </c:strCache>
            </c:strRef>
          </c:cat>
          <c:val>
            <c:numRef>
              <c:f>Respiration!$U$243:$X$243</c:f>
              <c:numCache>
                <c:formatCode>General</c:formatCode>
                <c:ptCount val="4"/>
                <c:pt idx="0">
                  <c:v>20.1532</c:v>
                </c:pt>
                <c:pt idx="1">
                  <c:v>25.0728</c:v>
                </c:pt>
                <c:pt idx="2">
                  <c:v>9.6177</c:v>
                </c:pt>
                <c:pt idx="3">
                  <c:v>43.43935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484656"/>
        <c:axId val="567487488"/>
      </c:barChart>
      <c:catAx>
        <c:axId val="56748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87488"/>
        <c:crosses val="autoZero"/>
        <c:auto val="1"/>
        <c:lblAlgn val="ctr"/>
        <c:lblOffset val="100"/>
        <c:noMultiLvlLbl val="0"/>
      </c:catAx>
      <c:valAx>
        <c:axId val="567487488"/>
        <c:scaling>
          <c:orientation val="minMax"/>
          <c:max val="6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0" i="0" baseline="0">
                    <a:effectLst/>
                  </a:rPr>
                  <a:t>JO</a:t>
                </a:r>
                <a:r>
                  <a:rPr lang="en-NZ" sz="1100" b="0" i="0" baseline="-25000">
                    <a:effectLst/>
                  </a:rPr>
                  <a:t>2</a:t>
                </a:r>
                <a:r>
                  <a:rPr lang="en-US" sz="1100" b="0" i="0" baseline="0">
                    <a:effectLst/>
                  </a:rPr>
                  <a:t> (pmol/mg/s)</a:t>
                </a:r>
                <a:br>
                  <a:rPr lang="en-US" sz="1100" b="0" i="0" baseline="0">
                    <a:effectLst/>
                  </a:rPr>
                </a:br>
                <a:endParaRPr lang="en-NZ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8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Respiration!$BK$135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Respiration!$BF$134:$BH$134</c:f>
              <c:strCache>
                <c:ptCount val="3"/>
                <c:pt idx="0">
                  <c:v>Varium</c:v>
                </c:pt>
                <c:pt idx="1">
                  <c:v>Lapillum</c:v>
                </c:pt>
                <c:pt idx="2">
                  <c:v>Medius</c:v>
                </c:pt>
              </c:strCache>
            </c:strRef>
          </c:cat>
          <c:val>
            <c:numRef>
              <c:f>Respiration!$BL$135:$BN$135</c:f>
              <c:numCache>
                <c:formatCode>General</c:formatCode>
                <c:ptCount val="3"/>
                <c:pt idx="0">
                  <c:v>3.255272539839354</c:v>
                </c:pt>
                <c:pt idx="1">
                  <c:v>3.164251908535369</c:v>
                </c:pt>
                <c:pt idx="2">
                  <c:v>3.099322163111752</c:v>
                </c:pt>
              </c:numCache>
            </c:numRef>
          </c:val>
        </c:ser>
        <c:ser>
          <c:idx val="1"/>
          <c:order val="1"/>
          <c:tx>
            <c:strRef>
              <c:f>Respiration!$BK$136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Respiration!$BF$134:$BH$134</c:f>
              <c:strCache>
                <c:ptCount val="3"/>
                <c:pt idx="0">
                  <c:v>Varium</c:v>
                </c:pt>
                <c:pt idx="1">
                  <c:v>Lapillum</c:v>
                </c:pt>
                <c:pt idx="2">
                  <c:v>Medius</c:v>
                </c:pt>
              </c:strCache>
            </c:strRef>
          </c:cat>
          <c:val>
            <c:numRef>
              <c:f>Respiration!$BL$136:$BN$136</c:f>
              <c:numCache>
                <c:formatCode>General</c:formatCode>
                <c:ptCount val="3"/>
                <c:pt idx="0">
                  <c:v>1.856930958770432</c:v>
                </c:pt>
                <c:pt idx="1">
                  <c:v>1.863351724696138</c:v>
                </c:pt>
                <c:pt idx="2">
                  <c:v>2.818974258970358</c:v>
                </c:pt>
              </c:numCache>
            </c:numRef>
          </c:val>
        </c:ser>
        <c:ser>
          <c:idx val="2"/>
          <c:order val="2"/>
          <c:tx>
            <c:strRef>
              <c:f>Respiration!$BK$137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Respiration!$BF$134:$BH$134</c:f>
              <c:strCache>
                <c:ptCount val="3"/>
                <c:pt idx="0">
                  <c:v>Varium</c:v>
                </c:pt>
                <c:pt idx="1">
                  <c:v>Lapillum</c:v>
                </c:pt>
                <c:pt idx="2">
                  <c:v>Medius</c:v>
                </c:pt>
              </c:strCache>
            </c:strRef>
          </c:cat>
          <c:val>
            <c:numRef>
              <c:f>Respiration!$BL$137:$BN$137</c:f>
              <c:numCache>
                <c:formatCode>General</c:formatCode>
                <c:ptCount val="3"/>
                <c:pt idx="0">
                  <c:v>1.769724892627959</c:v>
                </c:pt>
                <c:pt idx="1">
                  <c:v>1.863313189590802</c:v>
                </c:pt>
                <c:pt idx="2">
                  <c:v>2.095428220884411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584160"/>
        <c:axId val="566586912"/>
      </c:barChart>
      <c:catAx>
        <c:axId val="5665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86912"/>
        <c:crosses val="autoZero"/>
        <c:auto val="1"/>
        <c:lblAlgn val="ctr"/>
        <c:lblOffset val="100"/>
        <c:noMultiLvlLbl val="0"/>
      </c:catAx>
      <c:valAx>
        <c:axId val="56658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RCR values lapillum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RCR!$BU$20</c:f>
              <c:strCache>
                <c:ptCount val="1"/>
                <c:pt idx="0">
                  <c:v>15 deg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RCR!$BV$19:$BW$19</c:f>
              <c:strCache>
                <c:ptCount val="1"/>
                <c:pt idx="0">
                  <c:v>adp</c:v>
                </c:pt>
              </c:strCache>
            </c:strRef>
          </c:cat>
          <c:val>
            <c:numRef>
              <c:f>RCR!$BV$20:$BW$20</c:f>
              <c:numCache>
                <c:formatCode>General</c:formatCode>
                <c:ptCount val="2"/>
                <c:pt idx="0">
                  <c:v>3.210100531428765</c:v>
                </c:pt>
              </c:numCache>
            </c:numRef>
          </c:val>
        </c:ser>
        <c:ser>
          <c:idx val="1"/>
          <c:order val="1"/>
          <c:tx>
            <c:strRef>
              <c:f>RCR!$BU$21</c:f>
              <c:strCache>
                <c:ptCount val="1"/>
                <c:pt idx="0">
                  <c:v>25 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RCR!$BV$19:$BW$19</c:f>
              <c:strCache>
                <c:ptCount val="1"/>
                <c:pt idx="0">
                  <c:v>adp</c:v>
                </c:pt>
              </c:strCache>
            </c:strRef>
          </c:cat>
          <c:val>
            <c:numRef>
              <c:f>RCR!$BV$21:$BW$21</c:f>
              <c:numCache>
                <c:formatCode>General</c:formatCode>
                <c:ptCount val="2"/>
                <c:pt idx="0">
                  <c:v>1.337014989600516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419440"/>
        <c:axId val="551501888"/>
      </c:barChart>
      <c:catAx>
        <c:axId val="5524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01888"/>
        <c:crosses val="autoZero"/>
        <c:auto val="1"/>
        <c:lblAlgn val="ctr"/>
        <c:lblOffset val="100"/>
        <c:noMultiLvlLbl val="0"/>
      </c:catAx>
      <c:valAx>
        <c:axId val="55150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'Respiration 2.0'!$A$17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2.0'!$B$25:$E$25</c:f>
                <c:numCache>
                  <c:formatCode>General</c:formatCode>
                  <c:ptCount val="4"/>
                  <c:pt idx="0">
                    <c:v>0.261176569823941</c:v>
                  </c:pt>
                  <c:pt idx="1">
                    <c:v>0.432210319715703</c:v>
                  </c:pt>
                  <c:pt idx="2">
                    <c:v>0.302079793628687</c:v>
                  </c:pt>
                  <c:pt idx="3">
                    <c:v>0.963478091587323</c:v>
                  </c:pt>
                </c:numCache>
              </c:numRef>
            </c:plus>
            <c:minus>
              <c:numRef>
                <c:f>'Respiration 2.0'!$B$25:$E$25</c:f>
                <c:numCache>
                  <c:formatCode>General</c:formatCode>
                  <c:ptCount val="4"/>
                  <c:pt idx="0">
                    <c:v>0.261176569823941</c:v>
                  </c:pt>
                  <c:pt idx="1">
                    <c:v>0.432210319715703</c:v>
                  </c:pt>
                  <c:pt idx="2">
                    <c:v>0.302079793628687</c:v>
                  </c:pt>
                  <c:pt idx="3">
                    <c:v>0.963478091587323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2.0'!$B$16:$E$16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2.0'!$B$17:$E$17</c:f>
              <c:numCache>
                <c:formatCode>0.000</c:formatCode>
                <c:ptCount val="4"/>
                <c:pt idx="0">
                  <c:v>9.32995</c:v>
                </c:pt>
                <c:pt idx="1">
                  <c:v>9.874825</c:v>
                </c:pt>
                <c:pt idx="2">
                  <c:v>3.014575</c:v>
                </c:pt>
                <c:pt idx="3">
                  <c:v>19.273775</c:v>
                </c:pt>
              </c:numCache>
            </c:numRef>
          </c:val>
        </c:ser>
        <c:ser>
          <c:idx val="1"/>
          <c:order val="1"/>
          <c:tx>
            <c:strRef>
              <c:f>'Respiration 2.0'!$A$18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2.0'!$B$26:$E$26</c:f>
                <c:numCache>
                  <c:formatCode>General</c:formatCode>
                  <c:ptCount val="4"/>
                  <c:pt idx="0">
                    <c:v>0.688710988346164</c:v>
                  </c:pt>
                  <c:pt idx="1">
                    <c:v>0.758966468297513</c:v>
                  </c:pt>
                  <c:pt idx="2">
                    <c:v>0.438847327524051</c:v>
                  </c:pt>
                  <c:pt idx="3">
                    <c:v>1.231485568327944</c:v>
                  </c:pt>
                </c:numCache>
              </c:numRef>
            </c:plus>
            <c:minus>
              <c:numRef>
                <c:f>'Respiration 2.0'!$B$26:$E$26</c:f>
                <c:numCache>
                  <c:formatCode>General</c:formatCode>
                  <c:ptCount val="4"/>
                  <c:pt idx="0">
                    <c:v>0.688710988346164</c:v>
                  </c:pt>
                  <c:pt idx="1">
                    <c:v>0.758966468297513</c:v>
                  </c:pt>
                  <c:pt idx="2">
                    <c:v>0.438847327524051</c:v>
                  </c:pt>
                  <c:pt idx="3">
                    <c:v>1.231485568327944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2.0'!$B$16:$E$16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2.0'!$B$18:$E$18</c:f>
              <c:numCache>
                <c:formatCode>0.000</c:formatCode>
                <c:ptCount val="4"/>
                <c:pt idx="0">
                  <c:v>14.680925</c:v>
                </c:pt>
                <c:pt idx="1">
                  <c:v>16.2034</c:v>
                </c:pt>
                <c:pt idx="2">
                  <c:v>4.614549999999999</c:v>
                </c:pt>
                <c:pt idx="3">
                  <c:v>34.462</c:v>
                </c:pt>
              </c:numCache>
            </c:numRef>
          </c:val>
        </c:ser>
        <c:ser>
          <c:idx val="2"/>
          <c:order val="2"/>
          <c:tx>
            <c:strRef>
              <c:f>'Respiration 2.0'!$A$19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2.0'!$B$27:$E$27</c:f>
                <c:numCache>
                  <c:formatCode>General</c:formatCode>
                  <c:ptCount val="4"/>
                  <c:pt idx="0">
                    <c:v>1.06013160584844</c:v>
                  </c:pt>
                  <c:pt idx="1">
                    <c:v>2.118227107010728</c:v>
                  </c:pt>
                  <c:pt idx="2">
                    <c:v>0.548167364240841</c:v>
                  </c:pt>
                  <c:pt idx="3">
                    <c:v>3.064436294079013</c:v>
                  </c:pt>
                </c:numCache>
              </c:numRef>
            </c:plus>
            <c:minus>
              <c:numRef>
                <c:f>'Respiration 2.0'!$B$27:$E$27</c:f>
                <c:numCache>
                  <c:formatCode>General</c:formatCode>
                  <c:ptCount val="4"/>
                  <c:pt idx="0">
                    <c:v>1.06013160584844</c:v>
                  </c:pt>
                  <c:pt idx="1">
                    <c:v>2.118227107010728</c:v>
                  </c:pt>
                  <c:pt idx="2">
                    <c:v>0.548167364240841</c:v>
                  </c:pt>
                  <c:pt idx="3">
                    <c:v>3.064436294079013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2.0'!$B$16:$E$16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2.0'!$B$19:$E$19</c:f>
              <c:numCache>
                <c:formatCode>0.000</c:formatCode>
                <c:ptCount val="4"/>
                <c:pt idx="0">
                  <c:v>19.282875</c:v>
                </c:pt>
                <c:pt idx="1">
                  <c:v>23.02135</c:v>
                </c:pt>
                <c:pt idx="2">
                  <c:v>9.212075</c:v>
                </c:pt>
                <c:pt idx="3">
                  <c:v>40.713175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522784"/>
        <c:axId val="551526048"/>
      </c:barChart>
      <c:catAx>
        <c:axId val="5515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26048"/>
        <c:crosses val="autoZero"/>
        <c:auto val="1"/>
        <c:lblAlgn val="ctr"/>
        <c:lblOffset val="100"/>
        <c:noMultiLvlLbl val="0"/>
      </c:catAx>
      <c:valAx>
        <c:axId val="551526048"/>
        <c:scaling>
          <c:orientation val="minMax"/>
          <c:max val="60.0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2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'Respiration 2.0'!$G$17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2.0'!$H$25:$K$25</c:f>
                <c:numCache>
                  <c:formatCode>General</c:formatCode>
                  <c:ptCount val="4"/>
                  <c:pt idx="0">
                    <c:v>0.1775075046829</c:v>
                  </c:pt>
                  <c:pt idx="1">
                    <c:v>0.0984486826981447</c:v>
                  </c:pt>
                  <c:pt idx="2">
                    <c:v>0.227993989435577</c:v>
                  </c:pt>
                  <c:pt idx="3">
                    <c:v>0.612594091114785</c:v>
                  </c:pt>
                </c:numCache>
              </c:numRef>
            </c:plus>
            <c:minus>
              <c:numRef>
                <c:f>'Respiration 2.0'!$H$25:$K$25</c:f>
                <c:numCache>
                  <c:formatCode>General</c:formatCode>
                  <c:ptCount val="4"/>
                  <c:pt idx="0">
                    <c:v>0.1775075046829</c:v>
                  </c:pt>
                  <c:pt idx="1">
                    <c:v>0.0984486826981447</c:v>
                  </c:pt>
                  <c:pt idx="2">
                    <c:v>0.227993989435577</c:v>
                  </c:pt>
                  <c:pt idx="3">
                    <c:v>0.612594091114785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2.0'!$H$16:$K$16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2.0'!$H$17:$K$17</c:f>
              <c:numCache>
                <c:formatCode>0.000</c:formatCode>
                <c:ptCount val="4"/>
                <c:pt idx="0">
                  <c:v>8.603725000000001</c:v>
                </c:pt>
                <c:pt idx="1">
                  <c:v>8.95115</c:v>
                </c:pt>
                <c:pt idx="2">
                  <c:v>2.949925</c:v>
                </c:pt>
                <c:pt idx="3">
                  <c:v>19.333175</c:v>
                </c:pt>
              </c:numCache>
            </c:numRef>
          </c:val>
        </c:ser>
        <c:ser>
          <c:idx val="1"/>
          <c:order val="1"/>
          <c:tx>
            <c:strRef>
              <c:f>'Respiration 2.0'!$G$18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2.0'!$H$26:$K$26</c:f>
                <c:numCache>
                  <c:formatCode>General</c:formatCode>
                  <c:ptCount val="4"/>
                  <c:pt idx="0">
                    <c:v>0.983170774442953</c:v>
                  </c:pt>
                  <c:pt idx="1">
                    <c:v>2.077531919429875</c:v>
                  </c:pt>
                  <c:pt idx="2">
                    <c:v>0.5551305464075</c:v>
                  </c:pt>
                  <c:pt idx="3">
                    <c:v>0.625796599718111</c:v>
                  </c:pt>
                </c:numCache>
              </c:numRef>
            </c:plus>
            <c:minus>
              <c:numRef>
                <c:f>'Respiration 2.0'!$H$26:$K$26</c:f>
                <c:numCache>
                  <c:formatCode>General</c:formatCode>
                  <c:ptCount val="4"/>
                  <c:pt idx="0">
                    <c:v>0.983170774442953</c:v>
                  </c:pt>
                  <c:pt idx="1">
                    <c:v>2.077531919429875</c:v>
                  </c:pt>
                  <c:pt idx="2">
                    <c:v>0.5551305464075</c:v>
                  </c:pt>
                  <c:pt idx="3">
                    <c:v>0.625796599718111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2.0'!$H$16:$K$16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2.0'!$H$18:$K$18</c:f>
              <c:numCache>
                <c:formatCode>0.000</c:formatCode>
                <c:ptCount val="4"/>
                <c:pt idx="0">
                  <c:v>16.939275</c:v>
                </c:pt>
                <c:pt idx="1">
                  <c:v>22.4981</c:v>
                </c:pt>
                <c:pt idx="2">
                  <c:v>8.6990625</c:v>
                </c:pt>
                <c:pt idx="3">
                  <c:v>42.561475</c:v>
                </c:pt>
              </c:numCache>
            </c:numRef>
          </c:val>
        </c:ser>
        <c:ser>
          <c:idx val="2"/>
          <c:order val="2"/>
          <c:tx>
            <c:strRef>
              <c:f>'Respiration 2.0'!$G$19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2.0'!$H$27:$K$27</c:f>
                <c:numCache>
                  <c:formatCode>General</c:formatCode>
                  <c:ptCount val="4"/>
                  <c:pt idx="0">
                    <c:v>0.61807727014913</c:v>
                  </c:pt>
                  <c:pt idx="1">
                    <c:v>0.739999987647804</c:v>
                  </c:pt>
                  <c:pt idx="2">
                    <c:v>0.671521675352891</c:v>
                  </c:pt>
                  <c:pt idx="3">
                    <c:v>0.612474617203644</c:v>
                  </c:pt>
                </c:numCache>
              </c:numRef>
            </c:plus>
            <c:minus>
              <c:numRef>
                <c:f>'Respiration 2.0'!$H$27:$K$27</c:f>
                <c:numCache>
                  <c:formatCode>General</c:formatCode>
                  <c:ptCount val="4"/>
                  <c:pt idx="0">
                    <c:v>0.61807727014913</c:v>
                  </c:pt>
                  <c:pt idx="1">
                    <c:v>0.739999987647804</c:v>
                  </c:pt>
                  <c:pt idx="2">
                    <c:v>0.671521675352891</c:v>
                  </c:pt>
                  <c:pt idx="3">
                    <c:v>0.612474617203644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2.0'!$H$16:$K$16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2.0'!$H$19:$K$19</c:f>
              <c:numCache>
                <c:formatCode>0.000</c:formatCode>
                <c:ptCount val="4"/>
                <c:pt idx="0">
                  <c:v>20.88105</c:v>
                </c:pt>
                <c:pt idx="1">
                  <c:v>26.774525</c:v>
                </c:pt>
                <c:pt idx="2">
                  <c:v>11.557175</c:v>
                </c:pt>
                <c:pt idx="3">
                  <c:v>56.133875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641536"/>
        <c:axId val="566644800"/>
      </c:barChart>
      <c:catAx>
        <c:axId val="5666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44800"/>
        <c:crosses val="autoZero"/>
        <c:auto val="1"/>
        <c:lblAlgn val="ctr"/>
        <c:lblOffset val="100"/>
        <c:noMultiLvlLbl val="0"/>
      </c:catAx>
      <c:valAx>
        <c:axId val="56664480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4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Var @15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Respiration!$T$60</c:f>
              <c:strCache>
                <c:ptCount val="1"/>
                <c:pt idx="0">
                  <c:v>ADP fueled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Respiration!$U$59:$W$59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Respiration!$U$60:$W$60</c:f>
              <c:numCache>
                <c:formatCode>General</c:formatCode>
                <c:ptCount val="3"/>
                <c:pt idx="0">
                  <c:v>8.003200000000001</c:v>
                </c:pt>
                <c:pt idx="1">
                  <c:v>8.741900000000001</c:v>
                </c:pt>
                <c:pt idx="2">
                  <c:v>21.2205</c:v>
                </c:pt>
              </c:numCache>
            </c:numRef>
          </c:val>
        </c:ser>
        <c:ser>
          <c:idx val="1"/>
          <c:order val="1"/>
          <c:tx>
            <c:strRef>
              <c:f>Respiration!$T$61</c:f>
              <c:strCache>
                <c:ptCount val="1"/>
                <c:pt idx="0">
                  <c:v>ATP fueled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Respiration!$U$59:$W$59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Respiration!$U$61:$W$61</c:f>
              <c:numCache>
                <c:formatCode>General</c:formatCode>
                <c:ptCount val="3"/>
                <c:pt idx="0">
                  <c:v>4.6925</c:v>
                </c:pt>
                <c:pt idx="1">
                  <c:v>5.7362</c:v>
                </c:pt>
                <c:pt idx="2">
                  <c:v>16.0713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354608"/>
        <c:axId val="567357088"/>
      </c:barChart>
      <c:catAx>
        <c:axId val="56735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57088"/>
        <c:crosses val="autoZero"/>
        <c:auto val="1"/>
        <c:lblAlgn val="ctr"/>
        <c:lblOffset val="100"/>
        <c:noMultiLvlLbl val="0"/>
      </c:catAx>
      <c:valAx>
        <c:axId val="56735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5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'Respiration 2.0'!$M$17</c:f>
              <c:strCache>
                <c:ptCount val="1"/>
                <c:pt idx="0">
                  <c:v>15deg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2.0'!$N$25:$Q$25</c:f>
                <c:numCache>
                  <c:formatCode>General</c:formatCode>
                  <c:ptCount val="4"/>
                  <c:pt idx="0">
                    <c:v>0.343207451842176</c:v>
                  </c:pt>
                  <c:pt idx="1">
                    <c:v>0.174243527049788</c:v>
                  </c:pt>
                  <c:pt idx="2">
                    <c:v>0.185312428752095</c:v>
                  </c:pt>
                  <c:pt idx="3">
                    <c:v>1.191273571120412</c:v>
                  </c:pt>
                </c:numCache>
              </c:numRef>
            </c:plus>
            <c:minus>
              <c:numRef>
                <c:f>'Respiration 2.0'!$N$25:$Q$25</c:f>
                <c:numCache>
                  <c:formatCode>General</c:formatCode>
                  <c:ptCount val="4"/>
                  <c:pt idx="0">
                    <c:v>0.343207451842176</c:v>
                  </c:pt>
                  <c:pt idx="1">
                    <c:v>0.174243527049788</c:v>
                  </c:pt>
                  <c:pt idx="2">
                    <c:v>0.185312428752095</c:v>
                  </c:pt>
                  <c:pt idx="3">
                    <c:v>1.191273571120412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2.0'!$N$16:$Q$16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2.0'!$N$17:$Q$17</c:f>
              <c:numCache>
                <c:formatCode>0.000</c:formatCode>
                <c:ptCount val="4"/>
                <c:pt idx="0">
                  <c:v>7.7308</c:v>
                </c:pt>
                <c:pt idx="1">
                  <c:v>8.692725000000001</c:v>
                </c:pt>
                <c:pt idx="2">
                  <c:v>2.6783</c:v>
                </c:pt>
                <c:pt idx="3">
                  <c:v>18.5088</c:v>
                </c:pt>
              </c:numCache>
            </c:numRef>
          </c:val>
        </c:ser>
        <c:ser>
          <c:idx val="1"/>
          <c:order val="1"/>
          <c:tx>
            <c:strRef>
              <c:f>'Respiration 2.0'!$M$18</c:f>
              <c:strCache>
                <c:ptCount val="1"/>
                <c:pt idx="0">
                  <c:v>25deg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2.0'!$N$26:$Q$26</c:f>
                <c:numCache>
                  <c:formatCode>General</c:formatCode>
                  <c:ptCount val="4"/>
                  <c:pt idx="0">
                    <c:v>0.484532108791565</c:v>
                  </c:pt>
                  <c:pt idx="1">
                    <c:v>0.929142215743637</c:v>
                  </c:pt>
                  <c:pt idx="2">
                    <c:v>0.381509498144133</c:v>
                  </c:pt>
                  <c:pt idx="3">
                    <c:v>1.140023645483087</c:v>
                  </c:pt>
                </c:numCache>
              </c:numRef>
            </c:plus>
            <c:minus>
              <c:numRef>
                <c:f>'Respiration 2.0'!$N$26:$Q$26</c:f>
                <c:numCache>
                  <c:formatCode>General</c:formatCode>
                  <c:ptCount val="4"/>
                  <c:pt idx="0">
                    <c:v>0.484532108791565</c:v>
                  </c:pt>
                  <c:pt idx="1">
                    <c:v>0.929142215743637</c:v>
                  </c:pt>
                  <c:pt idx="2">
                    <c:v>0.381509498144133</c:v>
                  </c:pt>
                  <c:pt idx="3">
                    <c:v>1.140023645483087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2.0'!$N$16:$Q$16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2.0'!$N$18:$Q$18</c:f>
              <c:numCache>
                <c:formatCode>0.000</c:formatCode>
                <c:ptCount val="4"/>
                <c:pt idx="0">
                  <c:v>9.57106</c:v>
                </c:pt>
                <c:pt idx="1">
                  <c:v>11.850106</c:v>
                </c:pt>
                <c:pt idx="2">
                  <c:v>5.364788499999999</c:v>
                </c:pt>
                <c:pt idx="3">
                  <c:v>26.96981625</c:v>
                </c:pt>
              </c:numCache>
            </c:numRef>
          </c:val>
        </c:ser>
        <c:ser>
          <c:idx val="2"/>
          <c:order val="2"/>
          <c:tx>
            <c:strRef>
              <c:f>'Respiration 2.0'!$M$19</c:f>
              <c:strCache>
                <c:ptCount val="1"/>
                <c:pt idx="0">
                  <c:v>30deg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'Respiration 2.0'!$N$27:$Q$27</c:f>
                <c:numCache>
                  <c:formatCode>General</c:formatCode>
                  <c:ptCount val="4"/>
                  <c:pt idx="0">
                    <c:v>0.485586725692486</c:v>
                  </c:pt>
                  <c:pt idx="1">
                    <c:v>1.190721192898973</c:v>
                  </c:pt>
                  <c:pt idx="2">
                    <c:v>0.387602233834375</c:v>
                  </c:pt>
                  <c:pt idx="3">
                    <c:v>2.636534049419799</c:v>
                  </c:pt>
                </c:numCache>
              </c:numRef>
            </c:plus>
            <c:minus>
              <c:numRef>
                <c:f>'Respiration 2.0'!$N$27:$Q$27</c:f>
                <c:numCache>
                  <c:formatCode>General</c:formatCode>
                  <c:ptCount val="4"/>
                  <c:pt idx="0">
                    <c:v>0.485586725692486</c:v>
                  </c:pt>
                  <c:pt idx="1">
                    <c:v>1.190721192898973</c:v>
                  </c:pt>
                  <c:pt idx="2">
                    <c:v>0.387602233834375</c:v>
                  </c:pt>
                  <c:pt idx="3">
                    <c:v>2.636534049419799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'Respiration 2.0'!$N$16:$Q$16</c:f>
              <c:strCache>
                <c:ptCount val="4"/>
                <c:pt idx="0">
                  <c:v>CI OXP</c:v>
                </c:pt>
                <c:pt idx="1">
                  <c:v>CI &amp; CII OXP</c:v>
                </c:pt>
                <c:pt idx="2">
                  <c:v>LEAK</c:v>
                </c:pt>
                <c:pt idx="3">
                  <c:v>UNCPLED</c:v>
                </c:pt>
              </c:strCache>
            </c:strRef>
          </c:cat>
          <c:val>
            <c:numRef>
              <c:f>'Respiration 2.0'!$N$19:$Q$19</c:f>
              <c:numCache>
                <c:formatCode>0.000</c:formatCode>
                <c:ptCount val="4"/>
                <c:pt idx="0">
                  <c:v>13.651335</c:v>
                </c:pt>
                <c:pt idx="1">
                  <c:v>17.575775</c:v>
                </c:pt>
                <c:pt idx="2">
                  <c:v>8.6503842225</c:v>
                </c:pt>
                <c:pt idx="3">
                  <c:v>28.3792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672384"/>
        <c:axId val="567524672"/>
      </c:barChart>
      <c:catAx>
        <c:axId val="5666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24672"/>
        <c:crosses val="autoZero"/>
        <c:auto val="1"/>
        <c:lblAlgn val="ctr"/>
        <c:lblOffset val="100"/>
        <c:noMultiLvlLbl val="0"/>
      </c:catAx>
      <c:valAx>
        <c:axId val="567524672"/>
        <c:scaling>
          <c:orientation val="minMax"/>
          <c:max val="60.0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'Respiration 2.0'!$S$3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'Respiration 2.0'!$T$2:$V$2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'Respiration 2.0'!$T$3:$V$3</c:f>
              <c:numCache>
                <c:formatCode>General</c:formatCode>
                <c:ptCount val="3"/>
                <c:pt idx="0">
                  <c:v>3.24561288877273</c:v>
                </c:pt>
                <c:pt idx="1">
                  <c:v>2.208867320678159</c:v>
                </c:pt>
                <c:pt idx="2">
                  <c:v>2.031791253189043</c:v>
                </c:pt>
              </c:numCache>
            </c:numRef>
          </c:val>
        </c:ser>
        <c:ser>
          <c:idx val="1"/>
          <c:order val="1"/>
          <c:tx>
            <c:strRef>
              <c:f>'Respiration 2.0'!$S$4</c:f>
              <c:strCache>
                <c:ptCount val="1"/>
                <c:pt idx="0">
                  <c:v>Lap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'Respiration 2.0'!$T$2:$V$2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'Respiration 2.0'!$T$4:$V$4</c:f>
              <c:numCache>
                <c:formatCode>General</c:formatCode>
                <c:ptCount val="3"/>
                <c:pt idx="0">
                  <c:v>3.034365280473232</c:v>
                </c:pt>
                <c:pt idx="1">
                  <c:v>2.586267198333154</c:v>
                </c:pt>
                <c:pt idx="2">
                  <c:v>2.316701529569294</c:v>
                </c:pt>
              </c:numCache>
            </c:numRef>
          </c:val>
        </c:ser>
        <c:ser>
          <c:idx val="2"/>
          <c:order val="2"/>
          <c:tx>
            <c:strRef>
              <c:f>'Respiration 2.0'!$S$5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'Respiration 2.0'!$T$2:$V$2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'Respiration 2.0'!$T$5:$V$5</c:f>
              <c:numCache>
                <c:formatCode>General</c:formatCode>
                <c:ptCount val="3"/>
                <c:pt idx="0">
                  <c:v>3.275693920370201</c:v>
                </c:pt>
                <c:pt idx="1">
                  <c:v>3.511371639704847</c:v>
                </c:pt>
                <c:pt idx="2">
                  <c:v>2.499040661305949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693968"/>
        <c:axId val="566696720"/>
      </c:barChart>
      <c:catAx>
        <c:axId val="5666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96720"/>
        <c:crosses val="autoZero"/>
        <c:auto val="1"/>
        <c:lblAlgn val="ctr"/>
        <c:lblOffset val="100"/>
        <c:noMultiLvlLbl val="0"/>
      </c:catAx>
      <c:valAx>
        <c:axId val="56669672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9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ATP</a:t>
            </a:r>
            <a:r>
              <a:rPr lang="en-NZ" baseline="0"/>
              <a:t> rate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'ATP slope'!$R$7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'ATP slope'!$S$6:$T$6</c:f>
              <c:numCache>
                <c:formatCode>General</c:formatCode>
                <c:ptCount val="2"/>
                <c:pt idx="0">
                  <c:v>15.0</c:v>
                </c:pt>
                <c:pt idx="1">
                  <c:v>30.0</c:v>
                </c:pt>
              </c:numCache>
            </c:numRef>
          </c:cat>
          <c:val>
            <c:numRef>
              <c:f>'ATP slope'!$S$7:$T$7</c:f>
              <c:numCache>
                <c:formatCode>General</c:formatCode>
                <c:ptCount val="2"/>
                <c:pt idx="0">
                  <c:v>1.9924</c:v>
                </c:pt>
                <c:pt idx="1">
                  <c:v>3.0901</c:v>
                </c:pt>
              </c:numCache>
            </c:numRef>
          </c:val>
        </c:ser>
        <c:ser>
          <c:idx val="1"/>
          <c:order val="1"/>
          <c:tx>
            <c:strRef>
              <c:f>'ATP slope'!$R$8</c:f>
              <c:strCache>
                <c:ptCount val="1"/>
                <c:pt idx="0">
                  <c:v>Inhib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'ATP slope'!$S$6:$T$6</c:f>
              <c:numCache>
                <c:formatCode>General</c:formatCode>
                <c:ptCount val="2"/>
                <c:pt idx="0">
                  <c:v>15.0</c:v>
                </c:pt>
                <c:pt idx="1">
                  <c:v>30.0</c:v>
                </c:pt>
              </c:numCache>
            </c:numRef>
          </c:cat>
          <c:val>
            <c:numRef>
              <c:f>'ATP slope'!$S$8:$T$8</c:f>
              <c:numCache>
                <c:formatCode>General</c:formatCode>
                <c:ptCount val="2"/>
                <c:pt idx="0">
                  <c:v>-22.0999</c:v>
                </c:pt>
                <c:pt idx="1">
                  <c:v>-60.7681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709008"/>
        <c:axId val="567545296"/>
      </c:barChart>
      <c:catAx>
        <c:axId val="5667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45296"/>
        <c:crosses val="autoZero"/>
        <c:auto val="1"/>
        <c:lblAlgn val="ctr"/>
        <c:lblOffset val="100"/>
        <c:noMultiLvlLbl val="0"/>
      </c:catAx>
      <c:valAx>
        <c:axId val="56754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4184761931317"/>
          <c:y val="0.207578034579883"/>
          <c:w val="0.719925531745084"/>
          <c:h val="0.630494109070929"/>
        </c:manualLayout>
      </c:layout>
      <c:scatterChart>
        <c:scatterStyle val="lineMarker"/>
        <c:varyColors val="0"/>
        <c:ser>
          <c:idx val="0"/>
          <c:order val="0"/>
          <c:tx>
            <c:v>15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2700" cap="flat" cmpd="sng" algn="ctr">
                <a:solidFill>
                  <a:srgbClr val="0056FF"/>
                </a:solidFill>
                <a:round/>
              </a:ln>
              <a:effectLst/>
            </c:spPr>
          </c:errBars>
          <c:xVal>
            <c:numRef>
              <c:f>'ATP concentration'!$AE$1:$AU$1</c:f>
              <c:numCache>
                <c:formatCode>General</c:formatCode>
                <c:ptCount val="17"/>
                <c:pt idx="0">
                  <c:v>0.0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0.9</c:v>
                </c:pt>
                <c:pt idx="8">
                  <c:v>0.925</c:v>
                </c:pt>
                <c:pt idx="9">
                  <c:v>0.95</c:v>
                </c:pt>
                <c:pt idx="10">
                  <c:v>0.975</c:v>
                </c:pt>
                <c:pt idx="11">
                  <c:v>1.0</c:v>
                </c:pt>
                <c:pt idx="12">
                  <c:v>1.025</c:v>
                </c:pt>
                <c:pt idx="13">
                  <c:v>1.05</c:v>
                </c:pt>
                <c:pt idx="14">
                  <c:v>1.075</c:v>
                </c:pt>
                <c:pt idx="15">
                  <c:v>1.1</c:v>
                </c:pt>
                <c:pt idx="16">
                  <c:v>1.125</c:v>
                </c:pt>
              </c:numCache>
            </c:numRef>
          </c:xVal>
          <c:yVal>
            <c:numRef>
              <c:f>'ATP concentration'!$AE$2:$AU$2</c:f>
              <c:numCache>
                <c:formatCode>0.0</c:formatCode>
                <c:ptCount val="17"/>
                <c:pt idx="0">
                  <c:v>0.0</c:v>
                </c:pt>
                <c:pt idx="1">
                  <c:v>17.34331942513264</c:v>
                </c:pt>
                <c:pt idx="2">
                  <c:v>26.80730218942884</c:v>
                </c:pt>
                <c:pt idx="3">
                  <c:v>34.85278125379171</c:v>
                </c:pt>
                <c:pt idx="4">
                  <c:v>45.0575921404452</c:v>
                </c:pt>
                <c:pt idx="5">
                  <c:v>50.42533128800644</c:v>
                </c:pt>
                <c:pt idx="6">
                  <c:v>60.6945800005417</c:v>
                </c:pt>
                <c:pt idx="7">
                  <c:v>65.91701646705404</c:v>
                </c:pt>
                <c:pt idx="8">
                  <c:v>67.20304813263979</c:v>
                </c:pt>
                <c:pt idx="9">
                  <c:v>68.59138778770871</c:v>
                </c:pt>
                <c:pt idx="10">
                  <c:v>69.31678466972792</c:v>
                </c:pt>
                <c:pt idx="11">
                  <c:v>72.05804375919996</c:v>
                </c:pt>
                <c:pt idx="12">
                  <c:v>73.52727912576348</c:v>
                </c:pt>
                <c:pt idx="13">
                  <c:v>75.18674345159226</c:v>
                </c:pt>
                <c:pt idx="14">
                  <c:v>76.15961874167543</c:v>
                </c:pt>
                <c:pt idx="15">
                  <c:v>78.19571873874744</c:v>
                </c:pt>
                <c:pt idx="16">
                  <c:v>80.0</c:v>
                </c:pt>
              </c:numCache>
            </c:numRef>
          </c:yVal>
          <c:smooth val="0"/>
        </c:ser>
        <c:ser>
          <c:idx val="1"/>
          <c:order val="1"/>
          <c:tx>
            <c:v>20</c:v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'ATP concentration'!$AE$1:$AU$1</c:f>
              <c:numCache>
                <c:formatCode>General</c:formatCode>
                <c:ptCount val="17"/>
                <c:pt idx="0">
                  <c:v>0.0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0.9</c:v>
                </c:pt>
                <c:pt idx="8">
                  <c:v>0.925</c:v>
                </c:pt>
                <c:pt idx="9">
                  <c:v>0.95</c:v>
                </c:pt>
                <c:pt idx="10">
                  <c:v>0.975</c:v>
                </c:pt>
                <c:pt idx="11">
                  <c:v>1.0</c:v>
                </c:pt>
                <c:pt idx="12">
                  <c:v>1.025</c:v>
                </c:pt>
                <c:pt idx="13">
                  <c:v>1.05</c:v>
                </c:pt>
                <c:pt idx="14">
                  <c:v>1.075</c:v>
                </c:pt>
                <c:pt idx="15">
                  <c:v>1.1</c:v>
                </c:pt>
                <c:pt idx="16">
                  <c:v>1.125</c:v>
                </c:pt>
              </c:numCache>
            </c:numRef>
          </c:xVal>
          <c:yVal>
            <c:numRef>
              <c:f>'ATP concentration'!$AE$3:$AU$3</c:f>
              <c:numCache>
                <c:formatCode>0.0</c:formatCode>
                <c:ptCount val="17"/>
              </c:numCache>
            </c:numRef>
          </c:yVal>
          <c:smooth val="0"/>
        </c:ser>
        <c:ser>
          <c:idx val="2"/>
          <c:order val="2"/>
          <c:tx>
            <c:v>25</c:v>
          </c:tx>
          <c:spPr>
            <a:ln w="1270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/>
              </a:solidFill>
              <a:ln w="9525">
                <a:noFill/>
              </a:ln>
              <a:effectLst/>
            </c:spPr>
          </c:marker>
          <c:xVal>
            <c:numRef>
              <c:f>'ATP concentration'!$AE$1:$AU$1</c:f>
              <c:numCache>
                <c:formatCode>General</c:formatCode>
                <c:ptCount val="17"/>
                <c:pt idx="0">
                  <c:v>0.0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0.9</c:v>
                </c:pt>
                <c:pt idx="8">
                  <c:v>0.925</c:v>
                </c:pt>
                <c:pt idx="9">
                  <c:v>0.95</c:v>
                </c:pt>
                <c:pt idx="10">
                  <c:v>0.975</c:v>
                </c:pt>
                <c:pt idx="11">
                  <c:v>1.0</c:v>
                </c:pt>
                <c:pt idx="12">
                  <c:v>1.025</c:v>
                </c:pt>
                <c:pt idx="13">
                  <c:v>1.05</c:v>
                </c:pt>
                <c:pt idx="14">
                  <c:v>1.075</c:v>
                </c:pt>
                <c:pt idx="15">
                  <c:v>1.1</c:v>
                </c:pt>
                <c:pt idx="16">
                  <c:v>1.125</c:v>
                </c:pt>
              </c:numCache>
            </c:numRef>
          </c:xVal>
          <c:yVal>
            <c:numRef>
              <c:f>'ATP concentration'!$AE$4:$AU$4</c:f>
              <c:numCache>
                <c:formatCode>0.0</c:formatCode>
                <c:ptCount val="17"/>
                <c:pt idx="0">
                  <c:v>0.0</c:v>
                </c:pt>
                <c:pt idx="1">
                  <c:v>18.26453518608117</c:v>
                </c:pt>
                <c:pt idx="2">
                  <c:v>27.74868948991372</c:v>
                </c:pt>
                <c:pt idx="3">
                  <c:v>36.9966307988069</c:v>
                </c:pt>
                <c:pt idx="4">
                  <c:v>46.2539642450199</c:v>
                </c:pt>
                <c:pt idx="5">
                  <c:v>55.29682668184893</c:v>
                </c:pt>
                <c:pt idx="6">
                  <c:v>64.16408796496585</c:v>
                </c:pt>
                <c:pt idx="7">
                  <c:v>65.71413880710196</c:v>
                </c:pt>
                <c:pt idx="8">
                  <c:v>67.61495153143463</c:v>
                </c:pt>
                <c:pt idx="9">
                  <c:v>69.43677984873472</c:v>
                </c:pt>
                <c:pt idx="10">
                  <c:v>71.02550984579221</c:v>
                </c:pt>
                <c:pt idx="11">
                  <c:v>72.2969633669488</c:v>
                </c:pt>
                <c:pt idx="12">
                  <c:v>73.47487150925977</c:v>
                </c:pt>
                <c:pt idx="13">
                  <c:v>75.14537374040438</c:v>
                </c:pt>
                <c:pt idx="14">
                  <c:v>76.52394957326547</c:v>
                </c:pt>
                <c:pt idx="15">
                  <c:v>78.18218693107204</c:v>
                </c:pt>
                <c:pt idx="16">
                  <c:v>80.0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421744"/>
        <c:axId val="569426016"/>
      </c:scatterChart>
      <c:valAx>
        <c:axId val="569421744"/>
        <c:scaling>
          <c:orientation val="minMax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/>
                  <a:t>ADP concentration (mM)</a:t>
                </a:r>
              </a:p>
            </c:rich>
          </c:tx>
          <c:layout>
            <c:manualLayout>
              <c:xMode val="edge"/>
              <c:yMode val="edge"/>
              <c:x val="0.412812891053655"/>
              <c:y val="0.90784851626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69426016"/>
        <c:crossesAt val="-3.0"/>
        <c:crossBetween val="midCat"/>
      </c:valAx>
      <c:valAx>
        <c:axId val="569426016"/>
        <c:scaling>
          <c:orientation val="minMax"/>
          <c:max val="100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/>
                  <a:t>Fluorescence (relative to 1.125 mM)</a:t>
                </a:r>
              </a:p>
            </c:rich>
          </c:tx>
          <c:layout>
            <c:manualLayout>
              <c:xMode val="edge"/>
              <c:yMode val="edge"/>
              <c:x val="0.0394997356150652"/>
              <c:y val="0.224683405210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69421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535724698604"/>
          <c:y val="0.179310097421737"/>
          <c:w val="0.170443370617793"/>
          <c:h val="0.136332277860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Kd-ADP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'ATP concentration'!$AX$6</c:f>
                <c:numCache>
                  <c:formatCode>General</c:formatCode>
                  <c:ptCount val="1"/>
                  <c:pt idx="0">
                    <c:v>0.0131688156349744</c:v>
                  </c:pt>
                </c:numCache>
              </c:numRef>
            </c:plus>
            <c:minus>
              <c:numRef>
                <c:f>'ATP concentration'!$AX$6</c:f>
                <c:numCache>
                  <c:formatCode>General</c:formatCode>
                  <c:ptCount val="1"/>
                  <c:pt idx="0">
                    <c:v>0.0131688156349744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val>
            <c:numRef>
              <c:f>'ATP concentration'!$AX$2</c:f>
              <c:numCache>
                <c:formatCode>0.000</c:formatCode>
                <c:ptCount val="1"/>
                <c:pt idx="0">
                  <c:v>0.704006232030298</c:v>
                </c:pt>
              </c:numCache>
            </c:numRef>
          </c:val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'ATP concentration'!$AX$7</c:f>
                <c:numCache>
                  <c:formatCode>General</c:formatCode>
                  <c:ptCount val="1"/>
                  <c:pt idx="0">
                    <c:v>0.00732805955446074</c:v>
                  </c:pt>
                </c:numCache>
              </c:numRef>
            </c:plus>
            <c:minus>
              <c:numRef>
                <c:f>'ATP concentration'!$AX$7</c:f>
                <c:numCache>
                  <c:formatCode>General</c:formatCode>
                  <c:ptCount val="1"/>
                  <c:pt idx="0">
                    <c:v>0.00732805955446074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val>
            <c:numRef>
              <c:f>'ATP concentration'!$AX$3</c:f>
              <c:numCache>
                <c:formatCode>0.000</c:formatCode>
                <c:ptCount val="1"/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'ATP concentration'!$AX$8</c:f>
                <c:numCache>
                  <c:formatCode>General</c:formatCode>
                  <c:ptCount val="1"/>
                  <c:pt idx="0">
                    <c:v>0.00657356065498969</c:v>
                  </c:pt>
                </c:numCache>
              </c:numRef>
            </c:plus>
            <c:minus>
              <c:numRef>
                <c:f>'ATP concentration'!$AX$8</c:f>
                <c:numCache>
                  <c:formatCode>General</c:formatCode>
                  <c:ptCount val="1"/>
                  <c:pt idx="0">
                    <c:v>0.00657356065498969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val>
            <c:numRef>
              <c:f>'ATP concentration'!$AX$4</c:f>
              <c:numCache>
                <c:formatCode>0.000</c:formatCode>
                <c:ptCount val="1"/>
                <c:pt idx="0">
                  <c:v>0.707317446159863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446464"/>
        <c:axId val="568428368"/>
      </c:barChart>
      <c:catAx>
        <c:axId val="5694464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68428368"/>
        <c:crosses val="autoZero"/>
        <c:auto val="1"/>
        <c:lblAlgn val="ctr"/>
        <c:lblOffset val="100"/>
        <c:noMultiLvlLbl val="0"/>
      </c:catAx>
      <c:valAx>
        <c:axId val="568428368"/>
        <c:scaling>
          <c:orientation val="minMax"/>
          <c:min val="0.5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6944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Rates @ 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'ATP final adjsuted'!$AE$3:$AM$3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adjsuted'!$AE$4:$AM$4</c:f>
              <c:numCache>
                <c:formatCode>General</c:formatCode>
                <c:ptCount val="9"/>
                <c:pt idx="0">
                  <c:v>2.379817917818866</c:v>
                </c:pt>
                <c:pt idx="1">
                  <c:v>1.034270949625934</c:v>
                </c:pt>
                <c:pt idx="2">
                  <c:v>15.50382604979589</c:v>
                </c:pt>
                <c:pt idx="3">
                  <c:v>8.656102670683058</c:v>
                </c:pt>
                <c:pt idx="4">
                  <c:v>-2.277009380446274</c:v>
                </c:pt>
                <c:pt idx="5">
                  <c:v>-24.63400754549262</c:v>
                </c:pt>
                <c:pt idx="6">
                  <c:v>-21.64137163161125</c:v>
                </c:pt>
                <c:pt idx="7">
                  <c:v>-60.68744138528784</c:v>
                </c:pt>
                <c:pt idx="8">
                  <c:v>-6.823465838514358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'ATP final adjsuted'!$AE$3:$AM$3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adjsuted'!$AE$5:$AM$5</c:f>
              <c:numCache>
                <c:formatCode>General</c:formatCode>
                <c:ptCount val="9"/>
                <c:pt idx="0">
                  <c:v>2.073699777588554</c:v>
                </c:pt>
                <c:pt idx="1">
                  <c:v>1.15195201588664</c:v>
                </c:pt>
                <c:pt idx="2">
                  <c:v>9.958777199017294</c:v>
                </c:pt>
                <c:pt idx="3">
                  <c:v>1.924101915304595</c:v>
                </c:pt>
                <c:pt idx="4">
                  <c:v>-3.021217540453836</c:v>
                </c:pt>
                <c:pt idx="5">
                  <c:v>-4.531099166178402</c:v>
                </c:pt>
                <c:pt idx="6">
                  <c:v>-19.61768000526447</c:v>
                </c:pt>
                <c:pt idx="7">
                  <c:v>-43.72407149985023</c:v>
                </c:pt>
                <c:pt idx="8">
                  <c:v>-5.787003760121335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540368"/>
        <c:axId val="566702336"/>
      </c:barChart>
      <c:catAx>
        <c:axId val="5675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02336"/>
        <c:crosses val="autoZero"/>
        <c:auto val="1"/>
        <c:lblAlgn val="ctr"/>
        <c:lblOffset val="100"/>
        <c:noMultiLvlLbl val="0"/>
      </c:catAx>
      <c:valAx>
        <c:axId val="566702336"/>
        <c:scaling>
          <c:orientation val="minMax"/>
          <c:max val="20.0"/>
          <c:min val="-11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54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Rates 15 vs 25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'ATP final adjsuted'!$AE$23</c:f>
              <c:strCache>
                <c:ptCount val="1"/>
                <c:pt idx="0">
                  <c:v>ATP prod 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'ATP final adjsuted'!$AF$22:$AN$22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adjsuted'!$AF$23:$AN$23</c:f>
              <c:numCache>
                <c:formatCode>General</c:formatCode>
                <c:ptCount val="9"/>
                <c:pt idx="0">
                  <c:v>2.379817917818866</c:v>
                </c:pt>
                <c:pt idx="1">
                  <c:v>1.034270949625934</c:v>
                </c:pt>
                <c:pt idx="2">
                  <c:v>15.50382604979589</c:v>
                </c:pt>
                <c:pt idx="3">
                  <c:v>8.656102670683058</c:v>
                </c:pt>
                <c:pt idx="4">
                  <c:v>-2.277009380446274</c:v>
                </c:pt>
                <c:pt idx="5">
                  <c:v>-24.63400754549262</c:v>
                </c:pt>
                <c:pt idx="6">
                  <c:v>-21.64137163161125</c:v>
                </c:pt>
                <c:pt idx="7">
                  <c:v>-60.68744138528784</c:v>
                </c:pt>
                <c:pt idx="8">
                  <c:v>-6.823465838514358</c:v>
                </c:pt>
              </c:numCache>
            </c:numRef>
          </c:val>
        </c:ser>
        <c:ser>
          <c:idx val="1"/>
          <c:order val="1"/>
          <c:tx>
            <c:strRef>
              <c:f>'ATP final adjsuted'!$AE$24</c:f>
              <c:strCache>
                <c:ptCount val="1"/>
                <c:pt idx="0">
                  <c:v>ATP prod  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'ATP final adjsuted'!$AF$22:$AN$22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adjsuted'!$AF$24:$AN$24</c:f>
              <c:numCache>
                <c:formatCode>General</c:formatCode>
                <c:ptCount val="9"/>
                <c:pt idx="0">
                  <c:v>6.351694822785589</c:v>
                </c:pt>
                <c:pt idx="1">
                  <c:v>-2.198163849464284</c:v>
                </c:pt>
                <c:pt idx="2">
                  <c:v>19.05625641477628</c:v>
                </c:pt>
                <c:pt idx="3">
                  <c:v>8.300437901662768</c:v>
                </c:pt>
                <c:pt idx="4">
                  <c:v>-13.6172785589246</c:v>
                </c:pt>
                <c:pt idx="5">
                  <c:v>-5.640705502583922</c:v>
                </c:pt>
                <c:pt idx="6">
                  <c:v>-72.08573638249047</c:v>
                </c:pt>
                <c:pt idx="7">
                  <c:v>-122.4455988378482</c:v>
                </c:pt>
                <c:pt idx="8">
                  <c:v>-5.487384338396671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373456"/>
        <c:axId val="568376208"/>
      </c:barChart>
      <c:catAx>
        <c:axId val="5683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208"/>
        <c:crosses val="autoZero"/>
        <c:auto val="1"/>
        <c:lblAlgn val="ctr"/>
        <c:lblOffset val="100"/>
        <c:noMultiLvlLbl val="0"/>
      </c:catAx>
      <c:valAx>
        <c:axId val="568376208"/>
        <c:scaling>
          <c:orientation val="minMax"/>
          <c:max val="20.0"/>
          <c:min val="-11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Rates @</a:t>
            </a:r>
            <a:r>
              <a:rPr lang="en-NZ" baseline="0"/>
              <a:t> 25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'ATP final adjsuted'!$AE$26</c:f>
              <c:strCache>
                <c:ptCount val="1"/>
                <c:pt idx="0">
                  <c:v>adp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'ATP final adjsuted'!$AF$25:$AN$25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adjsuted'!$AF$26:$AN$26</c:f>
              <c:numCache>
                <c:formatCode>General</c:formatCode>
                <c:ptCount val="9"/>
                <c:pt idx="0">
                  <c:v>5.992900878742874</c:v>
                </c:pt>
                <c:pt idx="1">
                  <c:v>10.5533010764029</c:v>
                </c:pt>
                <c:pt idx="2">
                  <c:v>21.15528888340763</c:v>
                </c:pt>
                <c:pt idx="3">
                  <c:v>23.02622491086775</c:v>
                </c:pt>
                <c:pt idx="4">
                  <c:v>3.458592223647716</c:v>
                </c:pt>
                <c:pt idx="5">
                  <c:v>2.481978699754411</c:v>
                </c:pt>
                <c:pt idx="6">
                  <c:v>-59.76822283409111</c:v>
                </c:pt>
                <c:pt idx="7">
                  <c:v>-97.86417555119408</c:v>
                </c:pt>
                <c:pt idx="8">
                  <c:v>-1.155768463501938</c:v>
                </c:pt>
              </c:numCache>
            </c:numRef>
          </c:val>
        </c:ser>
        <c:ser>
          <c:idx val="1"/>
          <c:order val="1"/>
          <c:tx>
            <c:strRef>
              <c:f>'ATP final adjsuted'!$AE$27</c:f>
              <c:strCache>
                <c:ptCount val="1"/>
                <c:pt idx="0">
                  <c:v>atp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'ATP final adjsuted'!$AF$25:$AN$25</c:f>
              <c:strCache>
                <c:ptCount val="9"/>
                <c:pt idx="0">
                  <c:v>Tissue</c:v>
                </c:pt>
                <c:pt idx="1">
                  <c:v>ADP</c:v>
                </c:pt>
                <c:pt idx="2">
                  <c:v>PMG</c:v>
                </c:pt>
                <c:pt idx="3">
                  <c:v>S</c:v>
                </c:pt>
                <c:pt idx="4">
                  <c:v>Oli</c:v>
                </c:pt>
                <c:pt idx="5">
                  <c:v>cAtr</c:v>
                </c:pt>
                <c:pt idx="6">
                  <c:v>CCCP</c:v>
                </c:pt>
                <c:pt idx="7">
                  <c:v>Ama1</c:v>
                </c:pt>
                <c:pt idx="8">
                  <c:v>Ama2</c:v>
                </c:pt>
              </c:strCache>
            </c:strRef>
          </c:cat>
          <c:val>
            <c:numRef>
              <c:f>'ATP final adjsuted'!$AF$27:$AN$27</c:f>
              <c:numCache>
                <c:formatCode>General</c:formatCode>
                <c:ptCount val="9"/>
                <c:pt idx="0">
                  <c:v>6.351694822785589</c:v>
                </c:pt>
                <c:pt idx="1">
                  <c:v>-2.198163849464284</c:v>
                </c:pt>
                <c:pt idx="2">
                  <c:v>19.05625641477628</c:v>
                </c:pt>
                <c:pt idx="3">
                  <c:v>8.300437901662768</c:v>
                </c:pt>
                <c:pt idx="4">
                  <c:v>-13.6172785589246</c:v>
                </c:pt>
                <c:pt idx="5">
                  <c:v>-5.640705502583922</c:v>
                </c:pt>
                <c:pt idx="6">
                  <c:v>-72.08573638249047</c:v>
                </c:pt>
                <c:pt idx="7">
                  <c:v>-122.4455988378482</c:v>
                </c:pt>
                <c:pt idx="8">
                  <c:v>-5.487384338396671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383344"/>
        <c:axId val="568386096"/>
      </c:barChart>
      <c:catAx>
        <c:axId val="56838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86096"/>
        <c:crosses val="autoZero"/>
        <c:auto val="1"/>
        <c:lblAlgn val="ctr"/>
        <c:lblOffset val="100"/>
        <c:noMultiLvlLbl val="0"/>
      </c:catAx>
      <c:valAx>
        <c:axId val="568386096"/>
        <c:scaling>
          <c:orientation val="minMax"/>
          <c:max val="20.0"/>
          <c:min val="-11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8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ATP</a:t>
            </a:r>
            <a:r>
              <a:rPr lang="en-US" baseline="0"/>
              <a:t> production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'ATP final adjsuted'!$AR$17</c:f>
              <c:strCache>
                <c:ptCount val="1"/>
                <c:pt idx="0">
                  <c:v>Varium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'ATP final adjsuted'!$AQ$18:$AQ$20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adjsuted'!$AR$18:$AR$20</c:f>
              <c:numCache>
                <c:formatCode>General</c:formatCode>
                <c:ptCount val="3"/>
                <c:pt idx="0">
                  <c:v>0.0351</c:v>
                </c:pt>
                <c:pt idx="1">
                  <c:v>0.03316</c:v>
                </c:pt>
                <c:pt idx="2">
                  <c:v>0.0242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'ATP final adjsuted'!$AS$17</c:f>
              <c:strCache>
                <c:ptCount val="1"/>
                <c:pt idx="0">
                  <c:v>Lapillum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'ATP final adjsuted'!$AQ$18:$AQ$20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adjsuted'!$AS$18:$AS$20</c:f>
              <c:numCache>
                <c:formatCode>General</c:formatCode>
                <c:ptCount val="3"/>
                <c:pt idx="0">
                  <c:v>0.036275</c:v>
                </c:pt>
                <c:pt idx="1">
                  <c:v>0.0406275</c:v>
                </c:pt>
                <c:pt idx="2">
                  <c:v>0.028475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'ATP final adjsuted'!$AT$17</c:f>
              <c:strCache>
                <c:ptCount val="1"/>
                <c:pt idx="0">
                  <c:v>Medius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'ATP final adjsuted'!$AQ$18:$AQ$20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adjsuted'!$AT$18:$AT$20</c:f>
              <c:numCache>
                <c:formatCode>General</c:formatCode>
                <c:ptCount val="3"/>
                <c:pt idx="0">
                  <c:v>0.0365</c:v>
                </c:pt>
                <c:pt idx="1">
                  <c:v>0.04485</c:v>
                </c:pt>
                <c:pt idx="2">
                  <c:v>0.030975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20256"/>
        <c:axId val="601764400"/>
      </c:lineChart>
      <c:catAx>
        <c:axId val="60112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64400"/>
        <c:crosses val="autoZero"/>
        <c:auto val="1"/>
        <c:lblAlgn val="ctr"/>
        <c:lblOffset val="100"/>
        <c:noMultiLvlLbl val="0"/>
      </c:catAx>
      <c:valAx>
        <c:axId val="60176440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2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ATP hydrolysis</a:t>
            </a:r>
            <a:r>
              <a:rPr lang="en-US" baseline="0"/>
              <a:t>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'ATP final adjsuted'!$AW$17</c:f>
              <c:strCache>
                <c:ptCount val="1"/>
                <c:pt idx="0">
                  <c:v>Varium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'ATP final adjsuted'!$AV$18:$AV$20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adjsuted'!$AW$18:$AW$20</c:f>
              <c:numCache>
                <c:formatCode>General</c:formatCode>
                <c:ptCount val="3"/>
                <c:pt idx="0">
                  <c:v>0.0114725</c:v>
                </c:pt>
                <c:pt idx="1">
                  <c:v>0.01747</c:v>
                </c:pt>
                <c:pt idx="2">
                  <c:v>0.0209455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'ATP final adjsuted'!$AX$17</c:f>
              <c:strCache>
                <c:ptCount val="1"/>
                <c:pt idx="0">
                  <c:v>Lapillum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'ATP final adjsuted'!$AV$18:$AV$20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adjsuted'!$AX$18:$AX$20</c:f>
              <c:numCache>
                <c:formatCode>General</c:formatCode>
                <c:ptCount val="3"/>
                <c:pt idx="0">
                  <c:v>0.00975925</c:v>
                </c:pt>
                <c:pt idx="1">
                  <c:v>0.014475</c:v>
                </c:pt>
                <c:pt idx="2">
                  <c:v>0.0184455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'ATP final adjsuted'!$AY$17</c:f>
              <c:strCache>
                <c:ptCount val="1"/>
                <c:pt idx="0">
                  <c:v>Medius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'ATP final adjsuted'!$AV$18:$AV$20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adjsuted'!$AY$18:$AY$20</c:f>
              <c:numCache>
                <c:formatCode>General</c:formatCode>
                <c:ptCount val="3"/>
                <c:pt idx="0">
                  <c:v>0.00768925</c:v>
                </c:pt>
                <c:pt idx="1">
                  <c:v>0.015225</c:v>
                </c:pt>
                <c:pt idx="2">
                  <c:v>0.0204455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78704"/>
        <c:axId val="601910160"/>
      </c:lineChart>
      <c:catAx>
        <c:axId val="57097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910160"/>
        <c:crosses val="autoZero"/>
        <c:auto val="1"/>
        <c:lblAlgn val="ctr"/>
        <c:lblOffset val="100"/>
        <c:noMultiLvlLbl val="0"/>
      </c:catAx>
      <c:valAx>
        <c:axId val="60191016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7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ADP fueled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Respiration!$T$63</c:f>
              <c:strCache>
                <c:ptCount val="1"/>
                <c:pt idx="0">
                  <c:v>ADP @ 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Respiration!$U$62:$W$62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Respiration!$U$63:$W$63</c:f>
              <c:numCache>
                <c:formatCode>General</c:formatCode>
                <c:ptCount val="3"/>
                <c:pt idx="0">
                  <c:v>8.003200000000001</c:v>
                </c:pt>
                <c:pt idx="1">
                  <c:v>8.741900000000001</c:v>
                </c:pt>
                <c:pt idx="2">
                  <c:v>21.2205</c:v>
                </c:pt>
              </c:numCache>
            </c:numRef>
          </c:val>
        </c:ser>
        <c:ser>
          <c:idx val="1"/>
          <c:order val="1"/>
          <c:tx>
            <c:strRef>
              <c:f>Respiration!$T$64</c:f>
              <c:strCache>
                <c:ptCount val="1"/>
                <c:pt idx="0">
                  <c:v>ADP @ 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Respiration!$U$62:$W$62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Respiration!$U$64:$W$64</c:f>
              <c:numCache>
                <c:formatCode>General</c:formatCode>
                <c:ptCount val="3"/>
                <c:pt idx="0">
                  <c:v>13.2063</c:v>
                </c:pt>
                <c:pt idx="1">
                  <c:v>15.1212</c:v>
                </c:pt>
                <c:pt idx="2">
                  <c:v>31.0378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457152"/>
        <c:axId val="552459904"/>
      </c:barChart>
      <c:catAx>
        <c:axId val="5524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59904"/>
        <c:crosses val="autoZero"/>
        <c:auto val="1"/>
        <c:lblAlgn val="ctr"/>
        <c:lblOffset val="100"/>
        <c:noMultiLvlLbl val="0"/>
      </c:catAx>
      <c:valAx>
        <c:axId val="55245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5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ATP production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'ATP final adjsuted'!$BB$17</c:f>
              <c:strCache>
                <c:ptCount val="1"/>
                <c:pt idx="0">
                  <c:v>Varium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'ATP final adjsuted'!$BA$18:$BA$20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adjsuted'!$BB$18:$BB$20</c:f>
              <c:numCache>
                <c:formatCode>General</c:formatCode>
                <c:ptCount val="3"/>
                <c:pt idx="0">
                  <c:v>0.0465725</c:v>
                </c:pt>
                <c:pt idx="1">
                  <c:v>0.05063</c:v>
                </c:pt>
                <c:pt idx="2">
                  <c:v>0.0451455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'ATP final adjsuted'!$BC$17</c:f>
              <c:strCache>
                <c:ptCount val="1"/>
                <c:pt idx="0">
                  <c:v>Lapillum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'ATP final adjsuted'!$BA$18:$BA$20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adjsuted'!$BC$18:$BC$20</c:f>
              <c:numCache>
                <c:formatCode>General</c:formatCode>
                <c:ptCount val="3"/>
                <c:pt idx="0">
                  <c:v>0.04603425</c:v>
                </c:pt>
                <c:pt idx="1">
                  <c:v>0.0551025</c:v>
                </c:pt>
                <c:pt idx="2">
                  <c:v>0.0469205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'ATP final adjsuted'!$BD$17</c:f>
              <c:strCache>
                <c:ptCount val="1"/>
                <c:pt idx="0">
                  <c:v>Medius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'ATP final adjsuted'!$BA$18:$BA$20</c:f>
              <c:numCache>
                <c:formatCode>General</c:formatCode>
                <c:ptCount val="3"/>
                <c:pt idx="0">
                  <c:v>15.0</c:v>
                </c:pt>
                <c:pt idx="1">
                  <c:v>25.0</c:v>
                </c:pt>
                <c:pt idx="2">
                  <c:v>30.0</c:v>
                </c:pt>
              </c:numCache>
            </c:numRef>
          </c:cat>
          <c:val>
            <c:numRef>
              <c:f>'ATP final adjsuted'!$BD$18:$BD$20</c:f>
              <c:numCache>
                <c:formatCode>General</c:formatCode>
                <c:ptCount val="3"/>
                <c:pt idx="0">
                  <c:v>0.04418925</c:v>
                </c:pt>
                <c:pt idx="1">
                  <c:v>0.060075</c:v>
                </c:pt>
                <c:pt idx="2">
                  <c:v>0.0514205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456400"/>
        <c:axId val="602043920"/>
      </c:lineChart>
      <c:catAx>
        <c:axId val="60245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43920"/>
        <c:crosses val="autoZero"/>
        <c:auto val="1"/>
        <c:lblAlgn val="ctr"/>
        <c:lblOffset val="100"/>
        <c:noMultiLvlLbl val="0"/>
      </c:catAx>
      <c:valAx>
        <c:axId val="60204392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5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ATP fueled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Respiration!$T$66</c:f>
              <c:strCache>
                <c:ptCount val="1"/>
                <c:pt idx="0">
                  <c:v>ATP @ 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Respiration!$U$65:$W$65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Respiration!$U$66:$W$66</c:f>
              <c:numCache>
                <c:formatCode>General</c:formatCode>
                <c:ptCount val="3"/>
                <c:pt idx="0">
                  <c:v>4.6925</c:v>
                </c:pt>
                <c:pt idx="1">
                  <c:v>5.7362</c:v>
                </c:pt>
                <c:pt idx="2">
                  <c:v>16.0713</c:v>
                </c:pt>
              </c:numCache>
            </c:numRef>
          </c:val>
        </c:ser>
        <c:ser>
          <c:idx val="1"/>
          <c:order val="1"/>
          <c:tx>
            <c:strRef>
              <c:f>Respiration!$T$67</c:f>
              <c:strCache>
                <c:ptCount val="1"/>
                <c:pt idx="0">
                  <c:v>ATP @ 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Respiration!$U$65:$W$65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Respiration!$U$67:$W$67</c:f>
              <c:numCache>
                <c:formatCode>General</c:formatCode>
                <c:ptCount val="3"/>
                <c:pt idx="0">
                  <c:v>8.992</c:v>
                </c:pt>
                <c:pt idx="1">
                  <c:v>11.1918</c:v>
                </c:pt>
                <c:pt idx="2">
                  <c:v>25.1218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388192"/>
        <c:axId val="567390944"/>
      </c:barChart>
      <c:catAx>
        <c:axId val="5673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90944"/>
        <c:crosses val="autoZero"/>
        <c:auto val="1"/>
        <c:lblAlgn val="ctr"/>
        <c:lblOffset val="100"/>
        <c:noMultiLvlLbl val="0"/>
      </c:catAx>
      <c:valAx>
        <c:axId val="56739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8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Lap VS Var @15 ADP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Respiration!$T$94</c:f>
              <c:strCache>
                <c:ptCount val="1"/>
                <c:pt idx="0">
                  <c:v>Lap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Respiration!$U$92:$W$93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Respiration!$U$94:$W$94</c:f>
              <c:numCache>
                <c:formatCode>General</c:formatCode>
                <c:ptCount val="3"/>
                <c:pt idx="0">
                  <c:v>8.397200000000001</c:v>
                </c:pt>
                <c:pt idx="1">
                  <c:v>8.7913</c:v>
                </c:pt>
                <c:pt idx="2">
                  <c:v>21.2408</c:v>
                </c:pt>
              </c:numCache>
            </c:numRef>
          </c:val>
        </c:ser>
        <c:ser>
          <c:idx val="1"/>
          <c:order val="1"/>
          <c:tx>
            <c:strRef>
              <c:f>Respiration!$T$95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Respiration!$U$92:$W$93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Respiration!$U$95:$W$95</c:f>
              <c:numCache>
                <c:formatCode>General</c:formatCode>
                <c:ptCount val="3"/>
                <c:pt idx="0">
                  <c:v>8.003200000000001</c:v>
                </c:pt>
                <c:pt idx="1">
                  <c:v>8.741900000000001</c:v>
                </c:pt>
                <c:pt idx="2">
                  <c:v>21.2205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696"/>
        <c:axId val="566461904"/>
      </c:barChart>
      <c:catAx>
        <c:axId val="56645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61904"/>
        <c:crosses val="autoZero"/>
        <c:auto val="1"/>
        <c:lblAlgn val="ctr"/>
        <c:lblOffset val="100"/>
        <c:noMultiLvlLbl val="0"/>
      </c:catAx>
      <c:valAx>
        <c:axId val="566461904"/>
        <c:scaling>
          <c:orientation val="minMax"/>
          <c:max val="5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5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Lap VS Var @25 ADP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Respiration!$T$99</c:f>
              <c:strCache>
                <c:ptCount val="1"/>
                <c:pt idx="0">
                  <c:v>Lap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Respiration!$U$97:$W$98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Respiration!$U$99:$W$99</c:f>
              <c:numCache>
                <c:formatCode>General</c:formatCode>
                <c:ptCount val="3"/>
                <c:pt idx="0">
                  <c:v>13.5328</c:v>
                </c:pt>
                <c:pt idx="1">
                  <c:v>17.9652</c:v>
                </c:pt>
                <c:pt idx="2">
                  <c:v>46.6804</c:v>
                </c:pt>
              </c:numCache>
            </c:numRef>
          </c:val>
        </c:ser>
        <c:ser>
          <c:idx val="1"/>
          <c:order val="1"/>
          <c:tx>
            <c:strRef>
              <c:f>Respiration!$T$100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Respiration!$U$97:$W$98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Respiration!$U$100:$W$100</c:f>
              <c:numCache>
                <c:formatCode>General</c:formatCode>
                <c:ptCount val="3"/>
                <c:pt idx="0">
                  <c:v>13.2063</c:v>
                </c:pt>
                <c:pt idx="1">
                  <c:v>15.1212</c:v>
                </c:pt>
                <c:pt idx="2">
                  <c:v>31.0378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77376"/>
        <c:axId val="566480128"/>
      </c:barChart>
      <c:catAx>
        <c:axId val="5664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80128"/>
        <c:crosses val="autoZero"/>
        <c:auto val="1"/>
        <c:lblAlgn val="ctr"/>
        <c:lblOffset val="100"/>
        <c:noMultiLvlLbl val="0"/>
      </c:catAx>
      <c:valAx>
        <c:axId val="56648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Lap VS Var @15</a:t>
            </a:r>
            <a:r>
              <a:rPr lang="en-NZ" baseline="0"/>
              <a:t> ATP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Respiration!$T$104</c:f>
              <c:strCache>
                <c:ptCount val="1"/>
                <c:pt idx="0">
                  <c:v>Lap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Respiration!$U$102:$W$103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Respiration!$U$104:$W$104</c:f>
              <c:numCache>
                <c:formatCode>General</c:formatCode>
                <c:ptCount val="3"/>
                <c:pt idx="0">
                  <c:v>4.5849</c:v>
                </c:pt>
                <c:pt idx="1">
                  <c:v>5.1508</c:v>
                </c:pt>
                <c:pt idx="2">
                  <c:v>15.795</c:v>
                </c:pt>
              </c:numCache>
            </c:numRef>
          </c:val>
        </c:ser>
        <c:ser>
          <c:idx val="1"/>
          <c:order val="1"/>
          <c:tx>
            <c:strRef>
              <c:f>Respiration!$T$105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Respiration!$U$102:$W$103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Respiration!$U$105:$W$105</c:f>
              <c:numCache>
                <c:formatCode>General</c:formatCode>
                <c:ptCount val="3"/>
                <c:pt idx="0">
                  <c:v>4.6925</c:v>
                </c:pt>
                <c:pt idx="1">
                  <c:v>5.7362</c:v>
                </c:pt>
                <c:pt idx="2">
                  <c:v>16.0713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95088"/>
        <c:axId val="566497840"/>
      </c:barChart>
      <c:catAx>
        <c:axId val="5664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97840"/>
        <c:crosses val="autoZero"/>
        <c:auto val="1"/>
        <c:lblAlgn val="ctr"/>
        <c:lblOffset val="100"/>
        <c:noMultiLvlLbl val="0"/>
      </c:catAx>
      <c:valAx>
        <c:axId val="566497840"/>
        <c:scaling>
          <c:orientation val="minMax"/>
          <c:max val="5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9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Lap VS Var @25 ATP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Respiration!$T$109</c:f>
              <c:strCache>
                <c:ptCount val="1"/>
                <c:pt idx="0">
                  <c:v>Lap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Respiration!$U$107:$W$108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Respiration!$U$109:$W$109</c:f>
              <c:numCache>
                <c:formatCode>General</c:formatCode>
                <c:ptCount val="3"/>
                <c:pt idx="0">
                  <c:v>14.5489</c:v>
                </c:pt>
                <c:pt idx="1">
                  <c:v>18.5589</c:v>
                </c:pt>
                <c:pt idx="2">
                  <c:v>42.5361</c:v>
                </c:pt>
              </c:numCache>
            </c:numRef>
          </c:val>
        </c:ser>
        <c:ser>
          <c:idx val="1"/>
          <c:order val="1"/>
          <c:tx>
            <c:strRef>
              <c:f>Respiration!$T$110</c:f>
              <c:strCache>
                <c:ptCount val="1"/>
                <c:pt idx="0">
                  <c:v>Var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Respiration!$U$107:$W$108</c:f>
              <c:strCache>
                <c:ptCount val="3"/>
                <c:pt idx="0">
                  <c:v>CI OXP</c:v>
                </c:pt>
                <c:pt idx="1">
                  <c:v>CI&amp;CII OXP</c:v>
                </c:pt>
                <c:pt idx="2">
                  <c:v>UNCLP</c:v>
                </c:pt>
              </c:strCache>
            </c:strRef>
          </c:cat>
          <c:val>
            <c:numRef>
              <c:f>Respiration!$U$110:$W$110</c:f>
              <c:numCache>
                <c:formatCode>General</c:formatCode>
                <c:ptCount val="3"/>
                <c:pt idx="0">
                  <c:v>8.992</c:v>
                </c:pt>
                <c:pt idx="1">
                  <c:v>11.1918</c:v>
                </c:pt>
                <c:pt idx="2">
                  <c:v>25.1218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400544"/>
        <c:axId val="567438784"/>
      </c:barChart>
      <c:catAx>
        <c:axId val="5674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38784"/>
        <c:crosses val="autoZero"/>
        <c:auto val="1"/>
        <c:lblAlgn val="ctr"/>
        <c:lblOffset val="100"/>
        <c:noMultiLvlLbl val="0"/>
      </c:catAx>
      <c:valAx>
        <c:axId val="567438784"/>
        <c:scaling>
          <c:orientation val="minMax"/>
          <c:max val="5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Respiration</a:t>
            </a:r>
            <a:r>
              <a:rPr lang="en-NZ" baseline="0"/>
              <a:t> @ 30deg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Respiration!$AA$59:$AD$59</c:f>
              <c:strCache>
                <c:ptCount val="4"/>
                <c:pt idx="0">
                  <c:v>CI OXP</c:v>
                </c:pt>
                <c:pt idx="1">
                  <c:v>CI&amp;CII OXP</c:v>
                </c:pt>
                <c:pt idx="2">
                  <c:v>LEAK</c:v>
                </c:pt>
                <c:pt idx="3">
                  <c:v>UNCLP</c:v>
                </c:pt>
              </c:strCache>
            </c:strRef>
          </c:cat>
          <c:val>
            <c:numRef>
              <c:f>Respiration!$AA$60:$AD$60</c:f>
              <c:numCache>
                <c:formatCode>General</c:formatCode>
                <c:ptCount val="4"/>
                <c:pt idx="0">
                  <c:v>22.326</c:v>
                </c:pt>
                <c:pt idx="1">
                  <c:v>26.6197</c:v>
                </c:pt>
                <c:pt idx="2">
                  <c:v>9.5087</c:v>
                </c:pt>
                <c:pt idx="3">
                  <c:v>48.8829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Respiration!$AA$59:$AD$59</c:f>
              <c:strCache>
                <c:ptCount val="4"/>
                <c:pt idx="0">
                  <c:v>CI OXP</c:v>
                </c:pt>
                <c:pt idx="1">
                  <c:v>CI&amp;CII OXP</c:v>
                </c:pt>
                <c:pt idx="2">
                  <c:v>LEAK</c:v>
                </c:pt>
                <c:pt idx="3">
                  <c:v>UNCLP</c:v>
                </c:pt>
              </c:strCache>
            </c:strRef>
          </c:cat>
          <c:val>
            <c:numRef>
              <c:f>Respiration!$AY$146:$BB$146</c:f>
              <c:numCache>
                <c:formatCode>General</c:formatCode>
                <c:ptCount val="4"/>
                <c:pt idx="0">
                  <c:v>11.3699</c:v>
                </c:pt>
                <c:pt idx="1">
                  <c:v>16.0339</c:v>
                </c:pt>
                <c:pt idx="2">
                  <c:v>8.3239</c:v>
                </c:pt>
                <c:pt idx="3">
                  <c:v>26.7086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447744"/>
        <c:axId val="567450064"/>
      </c:barChart>
      <c:catAx>
        <c:axId val="5674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50064"/>
        <c:crosses val="autoZero"/>
        <c:auto val="1"/>
        <c:lblAlgn val="ctr"/>
        <c:lblOffset val="100"/>
        <c:noMultiLvlLbl val="0"/>
      </c:catAx>
      <c:valAx>
        <c:axId val="56745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4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5" Type="http://schemas.openxmlformats.org/officeDocument/2006/relationships/chart" Target="../charts/chart29.xml"/><Relationship Id="rId6" Type="http://schemas.openxmlformats.org/officeDocument/2006/relationships/chart" Target="../charts/chart30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151947</xdr:colOff>
      <xdr:row>70</xdr:row>
      <xdr:rowOff>55639</xdr:rowOff>
    </xdr:from>
    <xdr:to>
      <xdr:col>52</xdr:col>
      <xdr:colOff>278946</xdr:colOff>
      <xdr:row>84</xdr:row>
      <xdr:rowOff>131839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244170</xdr:colOff>
      <xdr:row>71</xdr:row>
      <xdr:rowOff>173867</xdr:rowOff>
    </xdr:from>
    <xdr:to>
      <xdr:col>43</xdr:col>
      <xdr:colOff>519336</xdr:colOff>
      <xdr:row>85</xdr:row>
      <xdr:rowOff>137884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820207</xdr:colOff>
      <xdr:row>72</xdr:row>
      <xdr:rowOff>63198</xdr:rowOff>
    </xdr:from>
    <xdr:to>
      <xdr:col>27</xdr:col>
      <xdr:colOff>86934</xdr:colOff>
      <xdr:row>86</xdr:row>
      <xdr:rowOff>139398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121709</xdr:colOff>
      <xdr:row>72</xdr:row>
      <xdr:rowOff>63198</xdr:rowOff>
    </xdr:from>
    <xdr:to>
      <xdr:col>35</xdr:col>
      <xdr:colOff>437696</xdr:colOff>
      <xdr:row>86</xdr:row>
      <xdr:rowOff>139398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537480</xdr:colOff>
      <xdr:row>88</xdr:row>
      <xdr:rowOff>166007</xdr:rowOff>
    </xdr:from>
    <xdr:to>
      <xdr:col>32</xdr:col>
      <xdr:colOff>210908</xdr:colOff>
      <xdr:row>103</xdr:row>
      <xdr:rowOff>51707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428623</xdr:colOff>
      <xdr:row>89</xdr:row>
      <xdr:rowOff>29936</xdr:rowOff>
    </xdr:from>
    <xdr:to>
      <xdr:col>40</xdr:col>
      <xdr:colOff>102052</xdr:colOff>
      <xdr:row>103</xdr:row>
      <xdr:rowOff>106136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564697</xdr:colOff>
      <xdr:row>104</xdr:row>
      <xdr:rowOff>43542</xdr:rowOff>
    </xdr:from>
    <xdr:to>
      <xdr:col>32</xdr:col>
      <xdr:colOff>238125</xdr:colOff>
      <xdr:row>118</xdr:row>
      <xdr:rowOff>119742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496660</xdr:colOff>
      <xdr:row>104</xdr:row>
      <xdr:rowOff>16329</xdr:rowOff>
    </xdr:from>
    <xdr:to>
      <xdr:col>40</xdr:col>
      <xdr:colOff>170089</xdr:colOff>
      <xdr:row>118</xdr:row>
      <xdr:rowOff>92529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319767</xdr:colOff>
      <xdr:row>54</xdr:row>
      <xdr:rowOff>152401</xdr:rowOff>
    </xdr:from>
    <xdr:to>
      <xdr:col>52</xdr:col>
      <xdr:colOff>210910</xdr:colOff>
      <xdr:row>69</xdr:row>
      <xdr:rowOff>38101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71437</xdr:colOff>
      <xdr:row>172</xdr:row>
      <xdr:rowOff>11906</xdr:rowOff>
    </xdr:from>
    <xdr:to>
      <xdr:col>38</xdr:col>
      <xdr:colOff>35718</xdr:colOff>
      <xdr:row>191</xdr:row>
      <xdr:rowOff>130967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125014</xdr:colOff>
      <xdr:row>172</xdr:row>
      <xdr:rowOff>3570</xdr:rowOff>
    </xdr:from>
    <xdr:to>
      <xdr:col>47</xdr:col>
      <xdr:colOff>226218</xdr:colOff>
      <xdr:row>191</xdr:row>
      <xdr:rowOff>107155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460375</xdr:colOff>
      <xdr:row>172</xdr:row>
      <xdr:rowOff>47624</xdr:rowOff>
    </xdr:from>
    <xdr:to>
      <xdr:col>27</xdr:col>
      <xdr:colOff>619125</xdr:colOff>
      <xdr:row>191</xdr:row>
      <xdr:rowOff>63499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440531</xdr:colOff>
      <xdr:row>224</xdr:row>
      <xdr:rowOff>154781</xdr:rowOff>
    </xdr:from>
    <xdr:to>
      <xdr:col>41</xdr:col>
      <xdr:colOff>583405</xdr:colOff>
      <xdr:row>241</xdr:row>
      <xdr:rowOff>26194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77390</xdr:colOff>
      <xdr:row>224</xdr:row>
      <xdr:rowOff>170258</xdr:rowOff>
    </xdr:from>
    <xdr:to>
      <xdr:col>49</xdr:col>
      <xdr:colOff>571499</xdr:colOff>
      <xdr:row>241</xdr:row>
      <xdr:rowOff>-1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37</xdr:col>
      <xdr:colOff>672704</xdr:colOff>
      <xdr:row>242</xdr:row>
      <xdr:rowOff>39290</xdr:rowOff>
    </xdr:from>
    <xdr:to>
      <xdr:col>46</xdr:col>
      <xdr:colOff>95251</xdr:colOff>
      <xdr:row>257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62</xdr:col>
      <xdr:colOff>437444</xdr:colOff>
      <xdr:row>144</xdr:row>
      <xdr:rowOff>81845</xdr:rowOff>
    </xdr:from>
    <xdr:to>
      <xdr:col>69</xdr:col>
      <xdr:colOff>268111</xdr:colOff>
      <xdr:row>159</xdr:row>
      <xdr:rowOff>31045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161924</xdr:colOff>
      <xdr:row>34</xdr:row>
      <xdr:rowOff>173831</xdr:rowOff>
    </xdr:from>
    <xdr:to>
      <xdr:col>69</xdr:col>
      <xdr:colOff>585787</xdr:colOff>
      <xdr:row>49</xdr:row>
      <xdr:rowOff>59531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27</xdr:row>
      <xdr:rowOff>127000</xdr:rowOff>
    </xdr:from>
    <xdr:to>
      <xdr:col>5</xdr:col>
      <xdr:colOff>533400</xdr:colOff>
      <xdr:row>42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82550</xdr:colOff>
      <xdr:row>27</xdr:row>
      <xdr:rowOff>114300</xdr:rowOff>
    </xdr:from>
    <xdr:to>
      <xdr:col>12</xdr:col>
      <xdr:colOff>615950</xdr:colOff>
      <xdr:row>42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82550</xdr:colOff>
      <xdr:row>27</xdr:row>
      <xdr:rowOff>127000</xdr:rowOff>
    </xdr:from>
    <xdr:to>
      <xdr:col>19</xdr:col>
      <xdr:colOff>615950</xdr:colOff>
      <xdr:row>42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158750</xdr:colOff>
      <xdr:row>5</xdr:row>
      <xdr:rowOff>177800</xdr:rowOff>
    </xdr:from>
    <xdr:to>
      <xdr:col>25</xdr:col>
      <xdr:colOff>19050</xdr:colOff>
      <xdr:row>20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619125</xdr:colOff>
      <xdr:row>11</xdr:row>
      <xdr:rowOff>104774</xdr:rowOff>
    </xdr:from>
    <xdr:to>
      <xdr:col>25</xdr:col>
      <xdr:colOff>485775</xdr:colOff>
      <xdr:row>34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663575</xdr:colOff>
      <xdr:row>13</xdr:row>
      <xdr:rowOff>3175</xdr:rowOff>
    </xdr:from>
    <xdr:to>
      <xdr:col>37</xdr:col>
      <xdr:colOff>479425</xdr:colOff>
      <xdr:row>31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468312</xdr:colOff>
      <xdr:row>12</xdr:row>
      <xdr:rowOff>175846</xdr:rowOff>
    </xdr:from>
    <xdr:to>
      <xdr:col>44</xdr:col>
      <xdr:colOff>657795</xdr:colOff>
      <xdr:row>27</xdr:row>
      <xdr:rowOff>31750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538163</xdr:colOff>
      <xdr:row>43</xdr:row>
      <xdr:rowOff>166687</xdr:rowOff>
    </xdr:from>
    <xdr:to>
      <xdr:col>34</xdr:col>
      <xdr:colOff>235744</xdr:colOff>
      <xdr:row>58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280987</xdr:colOff>
      <xdr:row>28</xdr:row>
      <xdr:rowOff>114300</xdr:rowOff>
    </xdr:from>
    <xdr:to>
      <xdr:col>41</xdr:col>
      <xdr:colOff>585787</xdr:colOff>
      <xdr:row>43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538162</xdr:colOff>
      <xdr:row>28</xdr:row>
      <xdr:rowOff>114300</xdr:rowOff>
    </xdr:from>
    <xdr:to>
      <xdr:col>34</xdr:col>
      <xdr:colOff>233362</xdr:colOff>
      <xdr:row>43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112888</xdr:colOff>
      <xdr:row>22</xdr:row>
      <xdr:rowOff>0</xdr:rowOff>
    </xdr:from>
    <xdr:to>
      <xdr:col>50</xdr:col>
      <xdr:colOff>592666</xdr:colOff>
      <xdr:row>39</xdr:row>
      <xdr:rowOff>169333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303388</xdr:colOff>
      <xdr:row>22</xdr:row>
      <xdr:rowOff>60677</xdr:rowOff>
    </xdr:from>
    <xdr:to>
      <xdr:col>59</xdr:col>
      <xdr:colOff>606778</xdr:colOff>
      <xdr:row>39</xdr:row>
      <xdr:rowOff>126999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60</xdr:col>
      <xdr:colOff>204610</xdr:colOff>
      <xdr:row>22</xdr:row>
      <xdr:rowOff>74790</xdr:rowOff>
    </xdr:from>
    <xdr:to>
      <xdr:col>68</xdr:col>
      <xdr:colOff>98777</xdr:colOff>
      <xdr:row>39</xdr:row>
      <xdr:rowOff>70555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4" sqref="B4"/>
    </sheetView>
  </sheetViews>
  <sheetFormatPr baseColWidth="10" defaultColWidth="11.5" defaultRowHeight="15" x14ac:dyDescent="0.2"/>
  <cols>
    <col min="1" max="1" width="15.83203125" customWidth="1"/>
    <col min="2" max="2" width="22.5" customWidth="1"/>
    <col min="3" max="3" width="14.6640625" customWidth="1"/>
    <col min="4" max="4" width="17.33203125" customWidth="1"/>
  </cols>
  <sheetData>
    <row r="1" spans="1:4" ht="54" customHeight="1" x14ac:dyDescent="0.2">
      <c r="A1" s="44" t="s">
        <v>242</v>
      </c>
      <c r="B1" s="45" t="s">
        <v>243</v>
      </c>
      <c r="C1" s="46"/>
      <c r="D1" s="47"/>
    </row>
    <row r="2" spans="1:4" ht="33" customHeight="1" x14ac:dyDescent="0.2">
      <c r="A2" s="48" t="s">
        <v>107</v>
      </c>
      <c r="B2" s="27" t="s">
        <v>87</v>
      </c>
      <c r="C2" s="49" t="s">
        <v>246</v>
      </c>
      <c r="D2" s="50" t="s">
        <v>10</v>
      </c>
    </row>
    <row r="3" spans="1:4" ht="31" customHeight="1" x14ac:dyDescent="0.2">
      <c r="A3" s="51" t="s">
        <v>92</v>
      </c>
      <c r="B3" s="52" t="s">
        <v>244</v>
      </c>
      <c r="C3" s="53" t="s">
        <v>247</v>
      </c>
      <c r="D3" s="54" t="s">
        <v>51</v>
      </c>
    </row>
    <row r="4" spans="1:4" ht="28" customHeight="1" x14ac:dyDescent="0.2">
      <c r="A4" s="55" t="s">
        <v>144</v>
      </c>
      <c r="B4" s="26" t="s">
        <v>90</v>
      </c>
      <c r="C4" s="28"/>
      <c r="D4" s="31"/>
    </row>
    <row r="5" spans="1:4" ht="35" customHeight="1" thickBot="1" x14ac:dyDescent="0.25">
      <c r="A5" s="56"/>
      <c r="B5" s="57" t="s">
        <v>245</v>
      </c>
      <c r="C5" s="58"/>
      <c r="D5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3"/>
  <sheetViews>
    <sheetView workbookViewId="0">
      <selection activeCell="AX23" sqref="AX23"/>
    </sheetView>
  </sheetViews>
  <sheetFormatPr baseColWidth="10" defaultColWidth="11.5" defaultRowHeight="15" x14ac:dyDescent="0.2"/>
  <cols>
    <col min="1" max="1" width="15.83203125" customWidth="1"/>
  </cols>
  <sheetData>
    <row r="1" spans="1:51" ht="48" customHeight="1" x14ac:dyDescent="0.2">
      <c r="A1" s="60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"/>
      <c r="P1" s="6"/>
      <c r="Q1" s="63"/>
      <c r="R1" s="64" t="s">
        <v>92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63"/>
      <c r="AI1" s="65" t="s">
        <v>144</v>
      </c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3"/>
    </row>
    <row r="2" spans="1:51" x14ac:dyDescent="0.2">
      <c r="A2" s="43" t="s">
        <v>248</v>
      </c>
      <c r="J2" s="15" t="s">
        <v>60</v>
      </c>
      <c r="K2" s="15" t="s">
        <v>61</v>
      </c>
      <c r="L2" s="15" t="s">
        <v>62</v>
      </c>
      <c r="M2" s="15" t="s">
        <v>59</v>
      </c>
      <c r="Q2" s="63"/>
      <c r="R2" s="43" t="s">
        <v>248</v>
      </c>
      <c r="AA2" s="63" t="s">
        <v>60</v>
      </c>
      <c r="AB2" s="63" t="s">
        <v>61</v>
      </c>
      <c r="AC2" s="63" t="s">
        <v>62</v>
      </c>
      <c r="AD2" s="63" t="s">
        <v>59</v>
      </c>
      <c r="AH2" s="63"/>
      <c r="AI2" s="67" t="s">
        <v>246</v>
      </c>
      <c r="AY2" s="63"/>
    </row>
    <row r="3" spans="1:51" x14ac:dyDescent="0.2">
      <c r="A3" s="4" t="s">
        <v>0</v>
      </c>
      <c r="B3" s="4"/>
      <c r="C3" s="4"/>
      <c r="D3" s="4"/>
      <c r="J3" t="s">
        <v>56</v>
      </c>
      <c r="K3" t="s">
        <v>57</v>
      </c>
      <c r="L3" t="s">
        <v>58</v>
      </c>
      <c r="M3" t="s">
        <v>59</v>
      </c>
      <c r="Q3" s="63"/>
      <c r="R3" s="4" t="s">
        <v>93</v>
      </c>
      <c r="S3" s="4"/>
      <c r="T3" s="4"/>
      <c r="U3" s="4"/>
      <c r="AA3" s="15" t="s">
        <v>56</v>
      </c>
      <c r="AB3" s="15" t="s">
        <v>57</v>
      </c>
      <c r="AC3" s="15" t="s">
        <v>58</v>
      </c>
      <c r="AD3" s="15" t="s">
        <v>59</v>
      </c>
      <c r="AH3" s="63"/>
      <c r="AI3" s="18" t="s">
        <v>173</v>
      </c>
      <c r="AJ3" s="18"/>
      <c r="AK3" s="18"/>
      <c r="AL3" s="38" t="s">
        <v>10</v>
      </c>
      <c r="AR3" s="19" t="s">
        <v>60</v>
      </c>
      <c r="AS3" s="19" t="s">
        <v>180</v>
      </c>
      <c r="AT3" s="19" t="s">
        <v>181</v>
      </c>
      <c r="AU3" s="19" t="s">
        <v>182</v>
      </c>
      <c r="AV3" s="19" t="s">
        <v>59</v>
      </c>
      <c r="AY3" s="63"/>
    </row>
    <row r="4" spans="1:51" x14ac:dyDescent="0.2">
      <c r="A4" t="s">
        <v>1</v>
      </c>
      <c r="B4" t="s">
        <v>2</v>
      </c>
      <c r="C4" t="s">
        <v>3</v>
      </c>
      <c r="D4" t="s">
        <v>4</v>
      </c>
      <c r="E4" t="s">
        <v>5</v>
      </c>
      <c r="G4" t="s">
        <v>6</v>
      </c>
      <c r="H4" t="s">
        <v>7</v>
      </c>
      <c r="I4" t="s">
        <v>8</v>
      </c>
      <c r="J4">
        <v>1</v>
      </c>
      <c r="K4">
        <v>4</v>
      </c>
      <c r="L4">
        <v>3</v>
      </c>
      <c r="M4">
        <v>5</v>
      </c>
      <c r="Q4" s="63"/>
      <c r="R4" t="s">
        <v>1</v>
      </c>
      <c r="S4" t="s">
        <v>66</v>
      </c>
      <c r="T4" t="s">
        <v>67</v>
      </c>
      <c r="U4" t="s">
        <v>4</v>
      </c>
      <c r="V4" t="s">
        <v>5</v>
      </c>
      <c r="X4" t="s">
        <v>6</v>
      </c>
      <c r="Y4" t="s">
        <v>7</v>
      </c>
      <c r="Z4" t="s">
        <v>8</v>
      </c>
      <c r="AA4">
        <v>1</v>
      </c>
      <c r="AB4">
        <v>2</v>
      </c>
      <c r="AC4">
        <v>3</v>
      </c>
      <c r="AD4">
        <v>4</v>
      </c>
      <c r="AH4" s="63"/>
      <c r="AI4" t="s">
        <v>109</v>
      </c>
      <c r="AJ4" t="s">
        <v>174</v>
      </c>
      <c r="AK4" t="s">
        <v>175</v>
      </c>
      <c r="AL4" t="s">
        <v>4</v>
      </c>
      <c r="AM4" t="s">
        <v>5</v>
      </c>
      <c r="AO4" t="s">
        <v>6</v>
      </c>
      <c r="AP4" t="s">
        <v>7</v>
      </c>
      <c r="AQ4" t="s">
        <v>8</v>
      </c>
      <c r="AR4">
        <v>1</v>
      </c>
      <c r="AS4">
        <v>2</v>
      </c>
      <c r="AT4">
        <v>3</v>
      </c>
      <c r="AU4">
        <v>4</v>
      </c>
      <c r="AV4">
        <v>5</v>
      </c>
      <c r="AY4" s="63"/>
    </row>
    <row r="5" spans="1:51" x14ac:dyDescent="0.2">
      <c r="A5" t="s">
        <v>9</v>
      </c>
      <c r="B5" t="s">
        <v>10</v>
      </c>
      <c r="D5" t="s">
        <v>11</v>
      </c>
      <c r="E5">
        <v>25</v>
      </c>
      <c r="F5" t="s">
        <v>12</v>
      </c>
      <c r="H5" t="s">
        <v>13</v>
      </c>
      <c r="J5">
        <v>0</v>
      </c>
      <c r="K5">
        <v>0</v>
      </c>
      <c r="L5">
        <v>0</v>
      </c>
      <c r="M5">
        <v>0</v>
      </c>
      <c r="Q5" s="63"/>
      <c r="R5" t="s">
        <v>9</v>
      </c>
      <c r="S5" t="s">
        <v>10</v>
      </c>
      <c r="U5" t="s">
        <v>11</v>
      </c>
      <c r="V5">
        <v>25.0001</v>
      </c>
      <c r="W5" t="s">
        <v>12</v>
      </c>
      <c r="Y5" t="s">
        <v>13</v>
      </c>
      <c r="AA5">
        <v>0</v>
      </c>
      <c r="AB5">
        <v>0</v>
      </c>
      <c r="AC5">
        <v>0</v>
      </c>
      <c r="AD5">
        <v>0</v>
      </c>
      <c r="AH5" s="63"/>
      <c r="AI5" t="s">
        <v>9</v>
      </c>
      <c r="AL5" t="s">
        <v>11</v>
      </c>
      <c r="AM5">
        <v>15</v>
      </c>
      <c r="AN5" t="s">
        <v>12</v>
      </c>
      <c r="AP5" t="s">
        <v>13</v>
      </c>
      <c r="AR5">
        <v>0</v>
      </c>
      <c r="AS5">
        <v>0</v>
      </c>
      <c r="AT5">
        <v>0</v>
      </c>
      <c r="AU5">
        <v>0</v>
      </c>
      <c r="AV5">
        <v>0</v>
      </c>
      <c r="AY5" s="63"/>
    </row>
    <row r="6" spans="1:51" x14ac:dyDescent="0.2">
      <c r="A6" t="s">
        <v>14</v>
      </c>
      <c r="B6" t="s">
        <v>15</v>
      </c>
      <c r="D6" t="s">
        <v>16</v>
      </c>
      <c r="E6">
        <v>257.43</v>
      </c>
      <c r="F6" t="s">
        <v>17</v>
      </c>
      <c r="H6" t="s">
        <v>18</v>
      </c>
      <c r="J6" s="1">
        <v>0.10512731481481481</v>
      </c>
      <c r="K6" s="1">
        <v>0.12247685185185185</v>
      </c>
      <c r="L6" s="1">
        <v>0.14171296296296296</v>
      </c>
      <c r="M6" s="1">
        <v>0.15898148148148147</v>
      </c>
      <c r="Q6" s="63"/>
      <c r="R6" t="s">
        <v>14</v>
      </c>
      <c r="S6" t="s">
        <v>69</v>
      </c>
      <c r="U6" t="s">
        <v>16</v>
      </c>
      <c r="V6">
        <v>238.53</v>
      </c>
      <c r="W6" t="s">
        <v>17</v>
      </c>
      <c r="Y6" t="s">
        <v>18</v>
      </c>
      <c r="AA6" s="1">
        <v>7.2928240740740738E-2</v>
      </c>
      <c r="AB6" s="1">
        <v>8.6550925925925934E-2</v>
      </c>
      <c r="AC6" s="1">
        <v>9.6203703703703694E-2</v>
      </c>
      <c r="AD6" s="1">
        <v>0.1238425925925926</v>
      </c>
      <c r="AH6" s="63"/>
      <c r="AI6" t="s">
        <v>14</v>
      </c>
      <c r="AJ6" t="s">
        <v>112</v>
      </c>
      <c r="AL6" t="s">
        <v>16</v>
      </c>
      <c r="AM6">
        <v>290.19</v>
      </c>
      <c r="AN6" t="s">
        <v>17</v>
      </c>
      <c r="AP6" t="s">
        <v>18</v>
      </c>
      <c r="AR6" s="1">
        <v>8.4490740740740741E-2</v>
      </c>
      <c r="AS6" s="1">
        <v>9.7858796296296291E-2</v>
      </c>
      <c r="AT6" s="1">
        <v>0.11121527777777777</v>
      </c>
      <c r="AU6" s="1">
        <v>0.11890046296296297</v>
      </c>
      <c r="AV6" s="1">
        <v>0.13163194444444445</v>
      </c>
      <c r="AY6" s="63"/>
    </row>
    <row r="7" spans="1:51" x14ac:dyDescent="0.2">
      <c r="A7" t="s">
        <v>19</v>
      </c>
      <c r="B7" t="s">
        <v>20</v>
      </c>
      <c r="D7" t="s">
        <v>21</v>
      </c>
      <c r="E7">
        <v>1.5679000000000001</v>
      </c>
      <c r="F7" t="s">
        <v>22</v>
      </c>
      <c r="H7" t="s">
        <v>23</v>
      </c>
      <c r="J7" s="1">
        <v>0.10888888888888888</v>
      </c>
      <c r="K7" s="1">
        <v>0.13148148148148148</v>
      </c>
      <c r="L7" s="1">
        <v>0.14211805555555554</v>
      </c>
      <c r="M7" s="1">
        <v>0.16260416666666666</v>
      </c>
      <c r="Q7" s="63"/>
      <c r="R7" t="s">
        <v>19</v>
      </c>
      <c r="S7" t="s">
        <v>94</v>
      </c>
      <c r="U7" t="s">
        <v>21</v>
      </c>
      <c r="V7">
        <v>1.5724</v>
      </c>
      <c r="W7" t="s">
        <v>22</v>
      </c>
      <c r="Y7" t="s">
        <v>23</v>
      </c>
      <c r="AA7" s="1">
        <v>7.570601851851852E-2</v>
      </c>
      <c r="AB7" s="1">
        <v>9.0381944444444431E-2</v>
      </c>
      <c r="AC7" s="1">
        <v>9.673611111111112E-2</v>
      </c>
      <c r="AD7" s="1">
        <v>0.13773148148148148</v>
      </c>
      <c r="AH7" s="63"/>
      <c r="AI7" t="s">
        <v>19</v>
      </c>
      <c r="AJ7" t="s">
        <v>15</v>
      </c>
      <c r="AL7" t="s">
        <v>21</v>
      </c>
      <c r="AM7">
        <v>1.3190999999999999</v>
      </c>
      <c r="AN7" t="s">
        <v>22</v>
      </c>
      <c r="AP7" t="s">
        <v>23</v>
      </c>
      <c r="AR7" s="1">
        <v>9.3437500000000007E-2</v>
      </c>
      <c r="AS7" s="1">
        <v>0.1007986111111111</v>
      </c>
      <c r="AT7" s="1">
        <v>0.11226851851851853</v>
      </c>
      <c r="AU7" s="1">
        <v>0.11921296296296297</v>
      </c>
      <c r="AV7" s="1">
        <v>0.1333101851851852</v>
      </c>
      <c r="AY7" s="63"/>
    </row>
    <row r="8" spans="1:51" x14ac:dyDescent="0.2">
      <c r="A8" t="s">
        <v>24</v>
      </c>
      <c r="D8" t="s">
        <v>25</v>
      </c>
      <c r="E8">
        <v>0</v>
      </c>
      <c r="F8" t="s">
        <v>22</v>
      </c>
      <c r="H8" t="s">
        <v>26</v>
      </c>
      <c r="J8">
        <v>163</v>
      </c>
      <c r="K8">
        <v>388</v>
      </c>
      <c r="L8">
        <v>18</v>
      </c>
      <c r="M8">
        <v>156</v>
      </c>
      <c r="Q8" s="63"/>
      <c r="R8" t="s">
        <v>24</v>
      </c>
      <c r="U8" t="s">
        <v>25</v>
      </c>
      <c r="V8">
        <v>3.0999999999999999E-3</v>
      </c>
      <c r="W8" t="s">
        <v>22</v>
      </c>
      <c r="Y8" t="s">
        <v>26</v>
      </c>
      <c r="AA8">
        <v>120</v>
      </c>
      <c r="AB8">
        <v>166</v>
      </c>
      <c r="AC8">
        <v>23</v>
      </c>
      <c r="AD8">
        <v>599</v>
      </c>
      <c r="AH8" s="63"/>
      <c r="AI8" t="s">
        <v>24</v>
      </c>
      <c r="AJ8" t="s">
        <v>113</v>
      </c>
      <c r="AL8" t="s">
        <v>25</v>
      </c>
      <c r="AM8">
        <v>0</v>
      </c>
      <c r="AN8" t="s">
        <v>22</v>
      </c>
      <c r="AP8" t="s">
        <v>26</v>
      </c>
      <c r="AR8">
        <v>387</v>
      </c>
      <c r="AS8">
        <v>127</v>
      </c>
      <c r="AT8">
        <v>46</v>
      </c>
      <c r="AU8">
        <v>14</v>
      </c>
      <c r="AV8">
        <v>73</v>
      </c>
      <c r="AY8" s="63"/>
    </row>
    <row r="9" spans="1:51" x14ac:dyDescent="0.2">
      <c r="A9" t="s">
        <v>27</v>
      </c>
      <c r="B9">
        <v>0</v>
      </c>
      <c r="D9" t="s">
        <v>28</v>
      </c>
      <c r="E9">
        <v>101</v>
      </c>
      <c r="F9" t="s">
        <v>29</v>
      </c>
      <c r="H9" t="s">
        <v>30</v>
      </c>
      <c r="I9" t="s">
        <v>17</v>
      </c>
      <c r="J9">
        <v>223.03120000000001</v>
      </c>
      <c r="K9">
        <v>153.1344</v>
      </c>
      <c r="L9">
        <v>75.412899999999993</v>
      </c>
      <c r="M9">
        <v>32.206800000000001</v>
      </c>
      <c r="Q9" s="63"/>
      <c r="R9" t="s">
        <v>27</v>
      </c>
      <c r="S9">
        <v>0</v>
      </c>
      <c r="U9" t="s">
        <v>28</v>
      </c>
      <c r="V9">
        <v>101.7</v>
      </c>
      <c r="W9" t="s">
        <v>29</v>
      </c>
      <c r="Y9" t="s">
        <v>70</v>
      </c>
      <c r="Z9" t="s">
        <v>17</v>
      </c>
      <c r="AA9">
        <v>201.4239</v>
      </c>
      <c r="AB9">
        <v>161.1397</v>
      </c>
      <c r="AC9">
        <v>129.13910000000001</v>
      </c>
      <c r="AD9">
        <v>105.1699</v>
      </c>
      <c r="AH9" s="63"/>
      <c r="AI9" t="s">
        <v>27</v>
      </c>
      <c r="AJ9">
        <v>0</v>
      </c>
      <c r="AL9" t="s">
        <v>28</v>
      </c>
      <c r="AM9">
        <v>101.4</v>
      </c>
      <c r="AN9" t="s">
        <v>29</v>
      </c>
      <c r="AP9" t="s">
        <v>176</v>
      </c>
      <c r="AQ9" t="s">
        <v>17</v>
      </c>
      <c r="AR9">
        <v>258.0317</v>
      </c>
      <c r="AS9">
        <v>236.3947</v>
      </c>
      <c r="AT9">
        <v>214.70500000000001</v>
      </c>
      <c r="AU9">
        <v>192.33170000000001</v>
      </c>
      <c r="AV9">
        <v>188.8356</v>
      </c>
      <c r="AY9" s="63"/>
    </row>
    <row r="10" spans="1:51" x14ac:dyDescent="0.2">
      <c r="A10" t="s">
        <v>31</v>
      </c>
      <c r="B10">
        <v>0</v>
      </c>
      <c r="D10" t="s">
        <v>32</v>
      </c>
      <c r="E10">
        <v>1</v>
      </c>
      <c r="G10" s="2" t="s">
        <v>33</v>
      </c>
      <c r="H10" t="s">
        <v>34</v>
      </c>
      <c r="I10" t="s">
        <v>35</v>
      </c>
      <c r="J10">
        <v>14.6196</v>
      </c>
      <c r="K10">
        <v>18.6296</v>
      </c>
      <c r="L10">
        <v>42.6068</v>
      </c>
      <c r="M10">
        <v>7.0699999999999999E-2</v>
      </c>
      <c r="Q10" s="63"/>
      <c r="R10" t="s">
        <v>31</v>
      </c>
      <c r="S10">
        <v>0</v>
      </c>
      <c r="U10" t="s">
        <v>32</v>
      </c>
      <c r="V10">
        <v>0.92</v>
      </c>
      <c r="X10" s="2" t="s">
        <v>33</v>
      </c>
      <c r="Y10" t="s">
        <v>71</v>
      </c>
      <c r="Z10" t="s">
        <v>35</v>
      </c>
      <c r="AA10">
        <v>13.744</v>
      </c>
      <c r="AB10">
        <v>15.658899999999999</v>
      </c>
      <c r="AC10">
        <v>31.575500000000002</v>
      </c>
      <c r="AD10">
        <v>0.53769999999999996</v>
      </c>
      <c r="AH10" s="63"/>
      <c r="AI10" t="s">
        <v>31</v>
      </c>
      <c r="AJ10">
        <v>0</v>
      </c>
      <c r="AL10" t="s">
        <v>32</v>
      </c>
      <c r="AM10">
        <v>0.92</v>
      </c>
      <c r="AO10" t="s">
        <v>33</v>
      </c>
      <c r="AP10" t="s">
        <v>177</v>
      </c>
      <c r="AQ10" t="s">
        <v>35</v>
      </c>
      <c r="AR10">
        <v>10.087899999999999</v>
      </c>
      <c r="AS10">
        <v>10.5692</v>
      </c>
      <c r="AT10">
        <v>3.1698</v>
      </c>
      <c r="AU10">
        <v>22.206299999999999</v>
      </c>
      <c r="AV10">
        <v>0.63649999999999995</v>
      </c>
      <c r="AY10" s="63"/>
    </row>
    <row r="11" spans="1:51" x14ac:dyDescent="0.2">
      <c r="A11" t="s">
        <v>36</v>
      </c>
      <c r="B11">
        <v>2.5</v>
      </c>
      <c r="C11" t="s">
        <v>37</v>
      </c>
      <c r="D11" t="s">
        <v>38</v>
      </c>
      <c r="H11" t="s">
        <v>39</v>
      </c>
      <c r="I11" t="s">
        <v>40</v>
      </c>
      <c r="J11">
        <v>-179.11320000000001</v>
      </c>
      <c r="K11">
        <v>-509.75139999999999</v>
      </c>
      <c r="L11">
        <v>-459.10829999999999</v>
      </c>
      <c r="M11">
        <v>-675.9402</v>
      </c>
      <c r="Q11" s="63"/>
      <c r="R11" t="s">
        <v>36</v>
      </c>
      <c r="S11">
        <v>2.5</v>
      </c>
      <c r="T11" t="s">
        <v>37</v>
      </c>
      <c r="U11" t="s">
        <v>38</v>
      </c>
      <c r="V11" t="s">
        <v>72</v>
      </c>
      <c r="Y11" t="s">
        <v>73</v>
      </c>
      <c r="Z11" t="s">
        <v>17</v>
      </c>
      <c r="AA11">
        <v>109.55549999999999</v>
      </c>
      <c r="AB11">
        <v>290.20510000000002</v>
      </c>
      <c r="AC11">
        <v>236.8381</v>
      </c>
      <c r="AD11">
        <v>325.98419999999999</v>
      </c>
      <c r="AH11" s="63"/>
      <c r="AI11" t="s">
        <v>36</v>
      </c>
      <c r="AJ11">
        <v>2.5</v>
      </c>
      <c r="AK11" t="s">
        <v>37</v>
      </c>
      <c r="AL11" t="s">
        <v>38</v>
      </c>
      <c r="AM11" t="s">
        <v>116</v>
      </c>
      <c r="AP11" t="s">
        <v>178</v>
      </c>
      <c r="AQ11" t="s">
        <v>17</v>
      </c>
      <c r="AR11">
        <v>279.35250000000002</v>
      </c>
      <c r="AS11">
        <v>598.99379999999996</v>
      </c>
      <c r="AT11">
        <v>606.15840000000003</v>
      </c>
      <c r="AU11">
        <v>560.89149999999995</v>
      </c>
      <c r="AV11">
        <v>758.45609999999999</v>
      </c>
      <c r="AY11" s="63"/>
    </row>
    <row r="12" spans="1:51" x14ac:dyDescent="0.2">
      <c r="A12" t="s">
        <v>41</v>
      </c>
      <c r="B12">
        <v>5</v>
      </c>
      <c r="C12" t="s">
        <v>42</v>
      </c>
      <c r="D12" t="s">
        <v>43</v>
      </c>
      <c r="E12">
        <v>-2.7107000000000001</v>
      </c>
      <c r="F12" t="s">
        <v>44</v>
      </c>
      <c r="H12" t="s">
        <v>45</v>
      </c>
      <c r="I12" t="s">
        <v>46</v>
      </c>
      <c r="J12">
        <v>8.1914999999999996</v>
      </c>
      <c r="K12">
        <v>37.908299999999997</v>
      </c>
      <c r="L12">
        <v>-116.6502</v>
      </c>
      <c r="M12">
        <v>-43.737099999999998</v>
      </c>
      <c r="Q12" s="63"/>
      <c r="R12" t="s">
        <v>41</v>
      </c>
      <c r="S12">
        <v>5</v>
      </c>
      <c r="T12" t="s">
        <v>42</v>
      </c>
      <c r="U12" t="s">
        <v>43</v>
      </c>
      <c r="V12">
        <v>-3.6248999999999998</v>
      </c>
      <c r="W12" t="s">
        <v>44</v>
      </c>
      <c r="Y12" t="s">
        <v>74</v>
      </c>
      <c r="Z12" t="s">
        <v>44</v>
      </c>
      <c r="AA12">
        <v>0.30990000000000001</v>
      </c>
      <c r="AB12">
        <v>-12.8606</v>
      </c>
      <c r="AC12">
        <v>-33.034399999999998</v>
      </c>
      <c r="AD12">
        <v>15.2036</v>
      </c>
      <c r="AH12" s="63"/>
      <c r="AI12" t="s">
        <v>41</v>
      </c>
      <c r="AJ12">
        <v>5</v>
      </c>
      <c r="AK12" t="s">
        <v>42</v>
      </c>
      <c r="AL12" t="s">
        <v>43</v>
      </c>
      <c r="AM12">
        <v>-2</v>
      </c>
      <c r="AN12" t="s">
        <v>44</v>
      </c>
      <c r="AP12" t="s">
        <v>179</v>
      </c>
      <c r="AQ12" t="s">
        <v>44</v>
      </c>
      <c r="AR12">
        <v>47.712200000000003</v>
      </c>
      <c r="AS12">
        <v>-17.925699999999999</v>
      </c>
      <c r="AT12">
        <v>44.351799999999997</v>
      </c>
      <c r="AU12">
        <v>169.89850000000001</v>
      </c>
      <c r="AV12">
        <v>45.3613</v>
      </c>
      <c r="AY12" s="63"/>
    </row>
    <row r="13" spans="1:51" x14ac:dyDescent="0.2">
      <c r="A13" t="s">
        <v>47</v>
      </c>
      <c r="B13">
        <v>2</v>
      </c>
      <c r="C13" t="s">
        <v>48</v>
      </c>
      <c r="D13" t="s">
        <v>49</v>
      </c>
      <c r="E13">
        <v>2.7199999999999998E-2</v>
      </c>
      <c r="Q13" s="63"/>
      <c r="R13" t="s">
        <v>47</v>
      </c>
      <c r="S13">
        <v>2</v>
      </c>
      <c r="T13" t="s">
        <v>48</v>
      </c>
      <c r="U13" t="s">
        <v>49</v>
      </c>
      <c r="V13">
        <v>3.1099999999999999E-2</v>
      </c>
      <c r="AH13" s="63"/>
      <c r="AI13" t="s">
        <v>47</v>
      </c>
      <c r="AJ13">
        <v>2</v>
      </c>
      <c r="AK13" t="s">
        <v>48</v>
      </c>
      <c r="AL13" t="s">
        <v>49</v>
      </c>
      <c r="AM13">
        <v>2.5000000000000001E-2</v>
      </c>
      <c r="AY13" s="63"/>
    </row>
    <row r="14" spans="1:51" x14ac:dyDescent="0.2">
      <c r="Q14" s="63"/>
      <c r="AH14" s="63"/>
      <c r="AY14" s="63"/>
    </row>
    <row r="15" spans="1:51" x14ac:dyDescent="0.2">
      <c r="A15" s="7" t="s">
        <v>249</v>
      </c>
      <c r="J15" s="15" t="s">
        <v>60</v>
      </c>
      <c r="K15" s="15" t="s">
        <v>61</v>
      </c>
      <c r="L15" s="15" t="s">
        <v>62</v>
      </c>
      <c r="M15" s="15" t="s">
        <v>59</v>
      </c>
      <c r="Q15" s="63"/>
      <c r="R15" s="7" t="s">
        <v>249</v>
      </c>
      <c r="AA15" s="63" t="s">
        <v>60</v>
      </c>
      <c r="AB15" s="63" t="s">
        <v>61</v>
      </c>
      <c r="AC15" s="63" t="s">
        <v>62</v>
      </c>
      <c r="AD15" s="63" t="s">
        <v>59</v>
      </c>
      <c r="AH15" s="63"/>
      <c r="AI15" s="67" t="s">
        <v>246</v>
      </c>
      <c r="AY15" s="63"/>
    </row>
    <row r="16" spans="1:51" x14ac:dyDescent="0.2">
      <c r="A16" s="4" t="s">
        <v>0</v>
      </c>
      <c r="B16" s="4"/>
      <c r="C16" s="4"/>
      <c r="D16" s="4"/>
      <c r="J16" t="s">
        <v>56</v>
      </c>
      <c r="K16" t="s">
        <v>57</v>
      </c>
      <c r="L16" t="s">
        <v>58</v>
      </c>
      <c r="M16" t="s">
        <v>59</v>
      </c>
      <c r="Q16" s="63"/>
      <c r="R16" s="4" t="s">
        <v>93</v>
      </c>
      <c r="S16" s="4"/>
      <c r="T16" s="4"/>
      <c r="U16" s="4"/>
      <c r="AA16" s="15" t="s">
        <v>56</v>
      </c>
      <c r="AB16" s="15" t="s">
        <v>57</v>
      </c>
      <c r="AC16" s="15" t="s">
        <v>58</v>
      </c>
      <c r="AD16" s="15" t="s">
        <v>59</v>
      </c>
      <c r="AH16" s="63"/>
      <c r="AI16" s="18" t="s">
        <v>214</v>
      </c>
      <c r="AJ16" s="18"/>
      <c r="AK16" s="18"/>
      <c r="AL16" s="38" t="s">
        <v>10</v>
      </c>
      <c r="AR16" s="19" t="s">
        <v>60</v>
      </c>
      <c r="AS16" s="19" t="s">
        <v>180</v>
      </c>
      <c r="AT16" s="19" t="s">
        <v>181</v>
      </c>
      <c r="AU16" s="19" t="s">
        <v>182</v>
      </c>
      <c r="AV16" s="19" t="s">
        <v>59</v>
      </c>
      <c r="AY16" s="63"/>
    </row>
    <row r="17" spans="1:51" x14ac:dyDescent="0.2">
      <c r="A17" t="s">
        <v>1</v>
      </c>
      <c r="B17" t="s">
        <v>2</v>
      </c>
      <c r="C17" t="s">
        <v>50</v>
      </c>
      <c r="D17" t="s">
        <v>4</v>
      </c>
      <c r="E17" t="s">
        <v>5</v>
      </c>
      <c r="G17" t="s">
        <v>6</v>
      </c>
      <c r="H17" t="s">
        <v>7</v>
      </c>
      <c r="I17" t="s">
        <v>8</v>
      </c>
      <c r="J17">
        <v>1</v>
      </c>
      <c r="K17">
        <v>2</v>
      </c>
      <c r="L17">
        <v>3</v>
      </c>
      <c r="M17">
        <v>4</v>
      </c>
      <c r="Q17" s="63"/>
      <c r="R17" t="s">
        <v>1</v>
      </c>
      <c r="S17" t="s">
        <v>66</v>
      </c>
      <c r="T17" t="s">
        <v>77</v>
      </c>
      <c r="U17" t="s">
        <v>4</v>
      </c>
      <c r="V17" t="s">
        <v>5</v>
      </c>
      <c r="X17" t="s">
        <v>6</v>
      </c>
      <c r="Y17" t="s">
        <v>7</v>
      </c>
      <c r="Z17" t="s">
        <v>8</v>
      </c>
      <c r="AA17">
        <v>1</v>
      </c>
      <c r="AB17">
        <v>2</v>
      </c>
      <c r="AC17">
        <v>3</v>
      </c>
      <c r="AD17">
        <v>4</v>
      </c>
      <c r="AH17" s="63"/>
      <c r="AI17" t="s">
        <v>109</v>
      </c>
      <c r="AJ17" t="s">
        <v>110</v>
      </c>
      <c r="AK17" t="s">
        <v>111</v>
      </c>
      <c r="AL17" t="s">
        <v>4</v>
      </c>
      <c r="AM17" t="s">
        <v>5</v>
      </c>
      <c r="AO17" t="s">
        <v>6</v>
      </c>
      <c r="AP17" t="s">
        <v>7</v>
      </c>
      <c r="AQ17" t="s">
        <v>8</v>
      </c>
      <c r="AR17">
        <v>1</v>
      </c>
      <c r="AS17">
        <v>2</v>
      </c>
      <c r="AT17">
        <v>3</v>
      </c>
      <c r="AU17">
        <v>4</v>
      </c>
      <c r="AV17">
        <v>5</v>
      </c>
      <c r="AY17" s="63"/>
    </row>
    <row r="18" spans="1:51" x14ac:dyDescent="0.2">
      <c r="A18" t="s">
        <v>9</v>
      </c>
      <c r="B18" t="s">
        <v>51</v>
      </c>
      <c r="D18" t="s">
        <v>11</v>
      </c>
      <c r="E18">
        <v>25</v>
      </c>
      <c r="F18" t="s">
        <v>12</v>
      </c>
      <c r="H18" t="s">
        <v>13</v>
      </c>
      <c r="J18">
        <v>0</v>
      </c>
      <c r="K18">
        <v>0</v>
      </c>
      <c r="L18">
        <v>0</v>
      </c>
      <c r="M18">
        <v>0</v>
      </c>
      <c r="Q18" s="63"/>
      <c r="R18" t="s">
        <v>9</v>
      </c>
      <c r="S18" t="s">
        <v>51</v>
      </c>
      <c r="U18" t="s">
        <v>11</v>
      </c>
      <c r="V18">
        <v>25</v>
      </c>
      <c r="W18" t="s">
        <v>12</v>
      </c>
      <c r="Y18" t="s">
        <v>13</v>
      </c>
      <c r="AA18">
        <v>0</v>
      </c>
      <c r="AB18">
        <v>0</v>
      </c>
      <c r="AC18">
        <v>0</v>
      </c>
      <c r="AD18">
        <v>0</v>
      </c>
      <c r="AH18" s="63"/>
      <c r="AI18" t="s">
        <v>9</v>
      </c>
      <c r="AL18" t="s">
        <v>11</v>
      </c>
      <c r="AM18">
        <v>15</v>
      </c>
      <c r="AN18" t="s">
        <v>12</v>
      </c>
      <c r="AP18" t="s">
        <v>13</v>
      </c>
      <c r="AR18">
        <v>0</v>
      </c>
      <c r="AS18">
        <v>0</v>
      </c>
      <c r="AT18">
        <v>0</v>
      </c>
      <c r="AU18">
        <v>0</v>
      </c>
      <c r="AV18">
        <v>0</v>
      </c>
      <c r="AY18" s="63"/>
    </row>
    <row r="19" spans="1:51" x14ac:dyDescent="0.2">
      <c r="A19" t="s">
        <v>14</v>
      </c>
      <c r="B19" t="s">
        <v>15</v>
      </c>
      <c r="D19" t="s">
        <v>16</v>
      </c>
      <c r="E19">
        <v>257.43</v>
      </c>
      <c r="F19" t="s">
        <v>17</v>
      </c>
      <c r="H19" t="s">
        <v>18</v>
      </c>
      <c r="J19" s="1">
        <v>0.10578703703703703</v>
      </c>
      <c r="K19" s="1">
        <v>0.12321759259259259</v>
      </c>
      <c r="L19" s="1">
        <v>0.14195601851851852</v>
      </c>
      <c r="M19" s="1">
        <v>0.16012731481481482</v>
      </c>
      <c r="Q19" s="63"/>
      <c r="R19" t="s">
        <v>14</v>
      </c>
      <c r="S19" t="s">
        <v>69</v>
      </c>
      <c r="U19" t="s">
        <v>16</v>
      </c>
      <c r="V19">
        <v>254.79</v>
      </c>
      <c r="W19" t="s">
        <v>17</v>
      </c>
      <c r="Y19" t="s">
        <v>18</v>
      </c>
      <c r="AA19" s="1">
        <v>7.3194444444444437E-2</v>
      </c>
      <c r="AB19" s="1">
        <v>8.7071759259259252E-2</v>
      </c>
      <c r="AC19" s="1">
        <v>9.633101851851851E-2</v>
      </c>
      <c r="AD19" s="1">
        <v>0.12635416666666668</v>
      </c>
      <c r="AH19" s="63"/>
      <c r="AI19" t="s">
        <v>14</v>
      </c>
      <c r="AJ19" t="s">
        <v>112</v>
      </c>
      <c r="AL19" t="s">
        <v>16</v>
      </c>
      <c r="AM19">
        <v>290.19</v>
      </c>
      <c r="AN19" t="s">
        <v>17</v>
      </c>
      <c r="AP19" t="s">
        <v>18</v>
      </c>
      <c r="AR19" s="1">
        <v>9.9120370370370373E-2</v>
      </c>
      <c r="AS19" s="1">
        <v>0.1065162037037037</v>
      </c>
      <c r="AT19" s="1">
        <v>0.11418981481481481</v>
      </c>
      <c r="AU19" s="1">
        <v>0.11943287037037037</v>
      </c>
      <c r="AV19" s="1">
        <v>0.12964120370370372</v>
      </c>
      <c r="AY19" s="63"/>
    </row>
    <row r="20" spans="1:51" x14ac:dyDescent="0.2">
      <c r="A20" t="s">
        <v>19</v>
      </c>
      <c r="B20" t="s">
        <v>20</v>
      </c>
      <c r="D20" t="s">
        <v>21</v>
      </c>
      <c r="E20">
        <v>1.4607000000000001</v>
      </c>
      <c r="F20" t="s">
        <v>22</v>
      </c>
      <c r="H20" t="s">
        <v>23</v>
      </c>
      <c r="J20" s="1">
        <v>0.1084837962962963</v>
      </c>
      <c r="K20" s="1">
        <v>0.13148148148148148</v>
      </c>
      <c r="L20" s="1">
        <v>0.14228009259259258</v>
      </c>
      <c r="M20" s="1">
        <v>0.1635648148148148</v>
      </c>
      <c r="Q20" s="63"/>
      <c r="R20" t="s">
        <v>19</v>
      </c>
      <c r="S20" t="s">
        <v>94</v>
      </c>
      <c r="U20" t="s">
        <v>21</v>
      </c>
      <c r="V20">
        <v>2</v>
      </c>
      <c r="W20" t="s">
        <v>22</v>
      </c>
      <c r="Y20" t="s">
        <v>23</v>
      </c>
      <c r="AA20" s="1">
        <v>7.7291666666666661E-2</v>
      </c>
      <c r="AB20" s="1">
        <v>9.0914351851851857E-2</v>
      </c>
      <c r="AC20" s="1">
        <v>9.7256944444444438E-2</v>
      </c>
      <c r="AD20" s="1">
        <v>0.14077546296296298</v>
      </c>
      <c r="AH20" s="63"/>
      <c r="AI20" t="s">
        <v>19</v>
      </c>
      <c r="AJ20" t="s">
        <v>15</v>
      </c>
      <c r="AL20" t="s">
        <v>21</v>
      </c>
      <c r="AM20">
        <v>1.1523000000000001</v>
      </c>
      <c r="AN20" t="s">
        <v>22</v>
      </c>
      <c r="AP20" t="s">
        <v>23</v>
      </c>
      <c r="AR20" s="1">
        <v>0.10019675925925926</v>
      </c>
      <c r="AS20" s="1">
        <v>0.10806712962962962</v>
      </c>
      <c r="AT20" s="1">
        <v>0.11525462962962962</v>
      </c>
      <c r="AU20" s="1">
        <v>0.11972222222222222</v>
      </c>
      <c r="AV20" s="1">
        <v>0.13050925925925924</v>
      </c>
      <c r="AY20" s="63"/>
    </row>
    <row r="21" spans="1:51" x14ac:dyDescent="0.2">
      <c r="A21" t="s">
        <v>24</v>
      </c>
      <c r="D21" t="s">
        <v>25</v>
      </c>
      <c r="E21">
        <v>0</v>
      </c>
      <c r="F21" t="s">
        <v>22</v>
      </c>
      <c r="H21" t="s">
        <v>26</v>
      </c>
      <c r="J21">
        <v>117</v>
      </c>
      <c r="K21">
        <v>357</v>
      </c>
      <c r="L21">
        <v>14</v>
      </c>
      <c r="M21">
        <v>148</v>
      </c>
      <c r="Q21" s="63"/>
      <c r="R21" t="s">
        <v>24</v>
      </c>
      <c r="U21" t="s">
        <v>25</v>
      </c>
      <c r="V21">
        <v>0</v>
      </c>
      <c r="W21" t="s">
        <v>22</v>
      </c>
      <c r="Y21" t="s">
        <v>26</v>
      </c>
      <c r="AA21">
        <v>177</v>
      </c>
      <c r="AB21">
        <v>166</v>
      </c>
      <c r="AC21">
        <v>40</v>
      </c>
      <c r="AD21">
        <v>623</v>
      </c>
      <c r="AH21" s="63"/>
      <c r="AI21" t="s">
        <v>24</v>
      </c>
      <c r="AJ21" t="s">
        <v>113</v>
      </c>
      <c r="AL21" t="s">
        <v>25</v>
      </c>
      <c r="AM21">
        <v>0</v>
      </c>
      <c r="AN21" t="s">
        <v>22</v>
      </c>
      <c r="AP21" t="s">
        <v>26</v>
      </c>
      <c r="AR21">
        <v>46</v>
      </c>
      <c r="AS21">
        <v>67</v>
      </c>
      <c r="AT21">
        <v>47</v>
      </c>
      <c r="AU21">
        <v>13</v>
      </c>
      <c r="AV21">
        <v>38</v>
      </c>
      <c r="AY21" s="63"/>
    </row>
    <row r="22" spans="1:51" x14ac:dyDescent="0.2">
      <c r="A22" t="s">
        <v>27</v>
      </c>
      <c r="B22">
        <v>0</v>
      </c>
      <c r="D22" t="s">
        <v>28</v>
      </c>
      <c r="E22">
        <v>101</v>
      </c>
      <c r="F22" t="s">
        <v>29</v>
      </c>
      <c r="H22" t="s">
        <v>52</v>
      </c>
      <c r="I22" t="s">
        <v>17</v>
      </c>
      <c r="J22">
        <v>225.07239999999999</v>
      </c>
      <c r="K22">
        <v>155.94220000000001</v>
      </c>
      <c r="L22">
        <v>80.980500000000006</v>
      </c>
      <c r="M22">
        <v>35.443899999999999</v>
      </c>
      <c r="Q22" s="63"/>
      <c r="R22" t="s">
        <v>27</v>
      </c>
      <c r="S22">
        <v>0</v>
      </c>
      <c r="U22" t="s">
        <v>28</v>
      </c>
      <c r="V22">
        <v>100</v>
      </c>
      <c r="W22" t="s">
        <v>29</v>
      </c>
      <c r="Y22" t="s">
        <v>78</v>
      </c>
      <c r="Z22" t="s">
        <v>17</v>
      </c>
      <c r="AA22">
        <v>199.23750000000001</v>
      </c>
      <c r="AB22">
        <v>169.47190000000001</v>
      </c>
      <c r="AC22">
        <v>143.5042</v>
      </c>
      <c r="AD22">
        <v>123.3236</v>
      </c>
      <c r="AH22" s="63"/>
      <c r="AI22" t="s">
        <v>27</v>
      </c>
      <c r="AJ22">
        <v>0</v>
      </c>
      <c r="AL22" t="s">
        <v>28</v>
      </c>
      <c r="AM22">
        <v>101.4</v>
      </c>
      <c r="AN22" t="s">
        <v>29</v>
      </c>
      <c r="AP22" t="s">
        <v>114</v>
      </c>
      <c r="AQ22" t="s">
        <v>17</v>
      </c>
      <c r="AR22">
        <v>261.39440000000002</v>
      </c>
      <c r="AS22">
        <v>248.73169999999999</v>
      </c>
      <c r="AT22">
        <v>238.7499</v>
      </c>
      <c r="AU22">
        <v>228.1961</v>
      </c>
      <c r="AV22">
        <v>209.9342</v>
      </c>
      <c r="AY22" s="63"/>
    </row>
    <row r="23" spans="1:51" x14ac:dyDescent="0.2">
      <c r="A23" t="s">
        <v>31</v>
      </c>
      <c r="B23">
        <v>0</v>
      </c>
      <c r="D23" t="s">
        <v>32</v>
      </c>
      <c r="E23">
        <v>1</v>
      </c>
      <c r="G23" s="2" t="s">
        <v>33</v>
      </c>
      <c r="H23" t="s">
        <v>53</v>
      </c>
      <c r="I23" t="s">
        <v>35</v>
      </c>
      <c r="J23">
        <v>13.5809</v>
      </c>
      <c r="K23">
        <v>18.013300000000001</v>
      </c>
      <c r="L23">
        <v>46.728499999999997</v>
      </c>
      <c r="M23">
        <v>4.8099999999999997E-2</v>
      </c>
      <c r="Q23" s="63"/>
      <c r="R23" t="s">
        <v>31</v>
      </c>
      <c r="S23">
        <v>0</v>
      </c>
      <c r="U23" t="s">
        <v>32</v>
      </c>
      <c r="V23">
        <v>1</v>
      </c>
      <c r="X23" s="2" t="s">
        <v>33</v>
      </c>
      <c r="Y23" t="s">
        <v>79</v>
      </c>
      <c r="Z23" t="s">
        <v>35</v>
      </c>
      <c r="AA23">
        <v>9.7012</v>
      </c>
      <c r="AB23">
        <v>11.901</v>
      </c>
      <c r="AC23">
        <v>25.831</v>
      </c>
      <c r="AD23">
        <v>0.70920000000000005</v>
      </c>
      <c r="AH23" s="63"/>
      <c r="AI23" t="s">
        <v>31</v>
      </c>
      <c r="AJ23">
        <v>0</v>
      </c>
      <c r="AL23" t="s">
        <v>32</v>
      </c>
      <c r="AM23">
        <v>0.92</v>
      </c>
      <c r="AO23" t="s">
        <v>33</v>
      </c>
      <c r="AP23" t="s">
        <v>184</v>
      </c>
      <c r="AQ23" t="s">
        <v>35</v>
      </c>
      <c r="AR23">
        <v>8.6130999999999993</v>
      </c>
      <c r="AS23">
        <v>8.4334000000000007</v>
      </c>
      <c r="AT23">
        <v>4.8460999999999999</v>
      </c>
      <c r="AU23">
        <v>16.8232</v>
      </c>
      <c r="AV23">
        <v>1.4077</v>
      </c>
      <c r="AW23" t="s">
        <v>131</v>
      </c>
      <c r="AX23">
        <f>(10.5692-3.1698)/3.1698</f>
        <v>2.3343428607483121</v>
      </c>
      <c r="AY23" s="63"/>
    </row>
    <row r="24" spans="1:51" x14ac:dyDescent="0.2">
      <c r="A24" t="s">
        <v>36</v>
      </c>
      <c r="B24">
        <v>2.5</v>
      </c>
      <c r="C24" t="s">
        <v>37</v>
      </c>
      <c r="D24" t="s">
        <v>38</v>
      </c>
      <c r="H24" t="s">
        <v>54</v>
      </c>
      <c r="I24" t="s">
        <v>40</v>
      </c>
      <c r="J24">
        <v>-21.112300000000001</v>
      </c>
      <c r="K24">
        <v>-180.52379999999999</v>
      </c>
      <c r="L24">
        <v>-155.93360000000001</v>
      </c>
      <c r="M24">
        <v>-235.3887</v>
      </c>
      <c r="Q24" s="63"/>
      <c r="R24" t="s">
        <v>36</v>
      </c>
      <c r="S24">
        <v>2.5</v>
      </c>
      <c r="T24" t="s">
        <v>37</v>
      </c>
      <c r="U24" t="s">
        <v>38</v>
      </c>
      <c r="Y24" t="s">
        <v>80</v>
      </c>
      <c r="Z24" t="s">
        <v>17</v>
      </c>
      <c r="AA24">
        <v>-23.352399999999999</v>
      </c>
      <c r="AB24">
        <v>123.7841</v>
      </c>
      <c r="AC24">
        <v>85.548199999999994</v>
      </c>
      <c r="AD24">
        <v>146.56829999999999</v>
      </c>
      <c r="AH24" s="63"/>
      <c r="AI24" t="s">
        <v>36</v>
      </c>
      <c r="AJ24">
        <v>2.5</v>
      </c>
      <c r="AK24" t="s">
        <v>37</v>
      </c>
      <c r="AL24" t="s">
        <v>38</v>
      </c>
      <c r="AM24" t="s">
        <v>116</v>
      </c>
      <c r="AP24" t="s">
        <v>117</v>
      </c>
      <c r="AQ24" t="s">
        <v>17</v>
      </c>
      <c r="AR24">
        <v>543.25139999999999</v>
      </c>
      <c r="AS24">
        <v>1313.7737999999999</v>
      </c>
      <c r="AT24">
        <v>1689.6677999999999</v>
      </c>
      <c r="AU24">
        <v>2069.4218999999998</v>
      </c>
      <c r="AV24">
        <v>4086.7062000000001</v>
      </c>
      <c r="AW24" t="s">
        <v>131</v>
      </c>
      <c r="AX24">
        <f>(8.4334-4.8461)/4.8461</f>
        <v>0.74024473287798453</v>
      </c>
      <c r="AY24" s="63"/>
    </row>
    <row r="25" spans="1:51" x14ac:dyDescent="0.2">
      <c r="A25" t="s">
        <v>41</v>
      </c>
      <c r="B25">
        <v>5</v>
      </c>
      <c r="C25" t="s">
        <v>42</v>
      </c>
      <c r="D25" t="s">
        <v>43</v>
      </c>
      <c r="E25">
        <v>-3.173</v>
      </c>
      <c r="F25" t="s">
        <v>44</v>
      </c>
      <c r="H25" t="s">
        <v>55</v>
      </c>
      <c r="I25" t="s">
        <v>46</v>
      </c>
      <c r="J25">
        <v>1.0326</v>
      </c>
      <c r="K25">
        <v>5.6398000000000001</v>
      </c>
      <c r="L25">
        <v>-31.741</v>
      </c>
      <c r="M25">
        <v>-32.712499999999999</v>
      </c>
      <c r="Q25" s="63"/>
      <c r="R25" t="s">
        <v>41</v>
      </c>
      <c r="S25">
        <v>5</v>
      </c>
      <c r="T25" t="s">
        <v>42</v>
      </c>
      <c r="U25" t="s">
        <v>43</v>
      </c>
      <c r="V25">
        <v>-3.0392000000000001</v>
      </c>
      <c r="W25" t="s">
        <v>44</v>
      </c>
      <c r="Y25" t="s">
        <v>81</v>
      </c>
      <c r="Z25" t="s">
        <v>44</v>
      </c>
      <c r="AA25">
        <v>15.2057</v>
      </c>
      <c r="AB25">
        <v>3.7444000000000002</v>
      </c>
      <c r="AC25">
        <v>15.8651</v>
      </c>
      <c r="AD25">
        <v>22.461600000000001</v>
      </c>
      <c r="AH25" s="63"/>
      <c r="AI25" t="s">
        <v>41</v>
      </c>
      <c r="AJ25">
        <v>5</v>
      </c>
      <c r="AK25" t="s">
        <v>42</v>
      </c>
      <c r="AL25" t="s">
        <v>43</v>
      </c>
      <c r="AM25">
        <v>-2</v>
      </c>
      <c r="AN25" t="s">
        <v>44</v>
      </c>
      <c r="AP25" t="s">
        <v>118</v>
      </c>
      <c r="AQ25" t="s">
        <v>44</v>
      </c>
      <c r="AR25">
        <v>29.417300000000001</v>
      </c>
      <c r="AS25">
        <v>-263.03530000000001</v>
      </c>
      <c r="AT25">
        <v>35.7042</v>
      </c>
      <c r="AU25">
        <v>2507.8692000000001</v>
      </c>
      <c r="AV25">
        <v>838.73969999999997</v>
      </c>
      <c r="AW25" t="s">
        <v>241</v>
      </c>
      <c r="AX25">
        <f>AVERAGE(AX23:AX24)</f>
        <v>1.5372937968131484</v>
      </c>
      <c r="AY25" s="63"/>
    </row>
    <row r="26" spans="1:51" x14ac:dyDescent="0.2">
      <c r="A26" t="s">
        <v>47</v>
      </c>
      <c r="B26">
        <v>2</v>
      </c>
      <c r="C26" t="s">
        <v>48</v>
      </c>
      <c r="D26" t="s">
        <v>49</v>
      </c>
      <c r="E26">
        <v>2.64E-2</v>
      </c>
      <c r="Q26" s="63"/>
      <c r="R26" t="s">
        <v>47</v>
      </c>
      <c r="S26">
        <v>2</v>
      </c>
      <c r="T26" t="s">
        <v>48</v>
      </c>
      <c r="U26" t="s">
        <v>49</v>
      </c>
      <c r="V26">
        <v>3.1800000000000002E-2</v>
      </c>
      <c r="AH26" s="63"/>
      <c r="AI26" t="s">
        <v>47</v>
      </c>
      <c r="AJ26">
        <v>2</v>
      </c>
      <c r="AK26" t="s">
        <v>48</v>
      </c>
      <c r="AL26" t="s">
        <v>49</v>
      </c>
      <c r="AM26">
        <v>2.5000000000000001E-2</v>
      </c>
      <c r="AY26" s="63"/>
    </row>
    <row r="27" spans="1:51" x14ac:dyDescent="0.2">
      <c r="Q27" s="63"/>
      <c r="AH27" s="63"/>
      <c r="AY27" s="63"/>
    </row>
    <row r="28" spans="1:51" x14ac:dyDescent="0.2">
      <c r="A28" s="43" t="s">
        <v>248</v>
      </c>
      <c r="J28" s="15" t="s">
        <v>60</v>
      </c>
      <c r="K28" s="15" t="s">
        <v>61</v>
      </c>
      <c r="L28" s="15" t="s">
        <v>62</v>
      </c>
      <c r="M28" s="15" t="s">
        <v>59</v>
      </c>
      <c r="Q28" s="63"/>
      <c r="R28" s="43" t="s">
        <v>248</v>
      </c>
      <c r="AA28" s="63" t="s">
        <v>60</v>
      </c>
      <c r="AB28" s="63" t="s">
        <v>61</v>
      </c>
      <c r="AC28" s="63" t="s">
        <v>62</v>
      </c>
      <c r="AD28" s="63" t="s">
        <v>59</v>
      </c>
      <c r="AH28" s="63"/>
      <c r="AI28" s="7" t="s">
        <v>250</v>
      </c>
      <c r="AY28" s="63"/>
    </row>
    <row r="29" spans="1:51" x14ac:dyDescent="0.2">
      <c r="A29" s="18" t="s">
        <v>65</v>
      </c>
      <c r="B29" s="18"/>
      <c r="C29" s="18"/>
      <c r="D29" s="18"/>
      <c r="J29" t="s">
        <v>56</v>
      </c>
      <c r="K29" t="s">
        <v>57</v>
      </c>
      <c r="L29" t="s">
        <v>58</v>
      </c>
      <c r="M29" t="s">
        <v>59</v>
      </c>
      <c r="Q29" s="63"/>
      <c r="R29" s="18" t="s">
        <v>95</v>
      </c>
      <c r="S29" s="18"/>
      <c r="T29" s="18"/>
      <c r="U29" s="18"/>
      <c r="AA29" s="15" t="s">
        <v>56</v>
      </c>
      <c r="AB29" s="15" t="s">
        <v>57</v>
      </c>
      <c r="AC29" s="15" t="s">
        <v>58</v>
      </c>
      <c r="AD29" s="15" t="s">
        <v>59</v>
      </c>
      <c r="AH29" s="63"/>
      <c r="AI29" s="18" t="s">
        <v>214</v>
      </c>
      <c r="AJ29" s="18"/>
      <c r="AK29" s="18"/>
      <c r="AL29" s="40" t="s">
        <v>51</v>
      </c>
      <c r="AR29" s="19" t="s">
        <v>60</v>
      </c>
      <c r="AS29" s="19" t="s">
        <v>180</v>
      </c>
      <c r="AT29" s="19" t="s">
        <v>181</v>
      </c>
      <c r="AU29" s="19" t="s">
        <v>182</v>
      </c>
      <c r="AV29" s="19" t="s">
        <v>59</v>
      </c>
      <c r="AY29" s="63"/>
    </row>
    <row r="30" spans="1:51" x14ac:dyDescent="0.2">
      <c r="A30" t="s">
        <v>1</v>
      </c>
      <c r="B30" t="s">
        <v>66</v>
      </c>
      <c r="C30" t="s">
        <v>67</v>
      </c>
      <c r="D30" t="s">
        <v>4</v>
      </c>
      <c r="E30" t="s">
        <v>5</v>
      </c>
      <c r="G30" t="s">
        <v>6</v>
      </c>
      <c r="H30" t="s">
        <v>7</v>
      </c>
      <c r="I30" t="s">
        <v>8</v>
      </c>
      <c r="J30">
        <v>1</v>
      </c>
      <c r="K30">
        <v>2</v>
      </c>
      <c r="L30">
        <v>3</v>
      </c>
      <c r="M30">
        <v>4</v>
      </c>
      <c r="Q30" s="63"/>
      <c r="R30" t="s">
        <v>1</v>
      </c>
      <c r="S30" t="s">
        <v>66</v>
      </c>
      <c r="T30" t="s">
        <v>67</v>
      </c>
      <c r="U30" t="s">
        <v>4</v>
      </c>
      <c r="V30" t="s">
        <v>5</v>
      </c>
      <c r="X30" t="s">
        <v>6</v>
      </c>
      <c r="Y30" t="s">
        <v>7</v>
      </c>
      <c r="Z30" t="s">
        <v>8</v>
      </c>
      <c r="AA30">
        <v>1</v>
      </c>
      <c r="AB30">
        <v>2</v>
      </c>
      <c r="AC30">
        <v>3</v>
      </c>
      <c r="AD30">
        <v>4</v>
      </c>
      <c r="AH30" s="63"/>
      <c r="AI30" t="s">
        <v>109</v>
      </c>
      <c r="AJ30" t="s">
        <v>110</v>
      </c>
      <c r="AK30" t="s">
        <v>120</v>
      </c>
      <c r="AL30" t="s">
        <v>4</v>
      </c>
      <c r="AM30" t="s">
        <v>5</v>
      </c>
      <c r="AO30" t="s">
        <v>6</v>
      </c>
      <c r="AP30" t="s">
        <v>7</v>
      </c>
      <c r="AQ30" t="s">
        <v>8</v>
      </c>
      <c r="AR30">
        <v>1</v>
      </c>
      <c r="AS30">
        <v>2</v>
      </c>
      <c r="AT30">
        <v>3</v>
      </c>
      <c r="AU30">
        <v>4</v>
      </c>
      <c r="AV30">
        <v>5</v>
      </c>
      <c r="AY30" s="63"/>
    </row>
    <row r="31" spans="1:51" x14ac:dyDescent="0.2">
      <c r="A31" t="s">
        <v>9</v>
      </c>
      <c r="B31" t="s">
        <v>68</v>
      </c>
      <c r="D31" t="s">
        <v>11</v>
      </c>
      <c r="E31">
        <v>15.0002</v>
      </c>
      <c r="F31" t="s">
        <v>12</v>
      </c>
      <c r="H31" t="s">
        <v>13</v>
      </c>
      <c r="J31">
        <v>0</v>
      </c>
      <c r="K31">
        <v>0</v>
      </c>
      <c r="L31">
        <v>0</v>
      </c>
      <c r="M31">
        <v>0</v>
      </c>
      <c r="Q31" s="63"/>
      <c r="R31" t="s">
        <v>9</v>
      </c>
      <c r="S31" t="s">
        <v>68</v>
      </c>
      <c r="U31" t="s">
        <v>11</v>
      </c>
      <c r="V31">
        <v>15.0002</v>
      </c>
      <c r="W31" t="s">
        <v>12</v>
      </c>
      <c r="Y31" t="s">
        <v>13</v>
      </c>
      <c r="AA31">
        <v>0</v>
      </c>
      <c r="AB31">
        <v>0</v>
      </c>
      <c r="AC31">
        <v>0</v>
      </c>
      <c r="AD31">
        <v>0</v>
      </c>
      <c r="AH31" s="63"/>
      <c r="AI31" t="s">
        <v>9</v>
      </c>
      <c r="AL31" t="s">
        <v>11</v>
      </c>
      <c r="AM31">
        <v>15</v>
      </c>
      <c r="AN31" t="s">
        <v>12</v>
      </c>
      <c r="AP31" t="s">
        <v>13</v>
      </c>
      <c r="AR31">
        <v>0</v>
      </c>
      <c r="AS31">
        <v>0</v>
      </c>
      <c r="AT31">
        <v>0</v>
      </c>
      <c r="AU31">
        <v>0</v>
      </c>
      <c r="AV31">
        <v>0</v>
      </c>
      <c r="AY31" s="63"/>
    </row>
    <row r="32" spans="1:51" x14ac:dyDescent="0.2">
      <c r="A32" t="s">
        <v>14</v>
      </c>
      <c r="B32" t="s">
        <v>15</v>
      </c>
      <c r="D32" t="s">
        <v>16</v>
      </c>
      <c r="E32">
        <v>289.02</v>
      </c>
      <c r="F32" t="s">
        <v>17</v>
      </c>
      <c r="H32" t="s">
        <v>18</v>
      </c>
      <c r="J32" s="1">
        <v>0.10855324074074074</v>
      </c>
      <c r="K32" s="1">
        <v>0.12677083333333333</v>
      </c>
      <c r="L32" s="1">
        <v>0.14484953703703704</v>
      </c>
      <c r="M32" s="1">
        <v>0.16078703703703703</v>
      </c>
      <c r="Q32" s="63"/>
      <c r="R32" t="s">
        <v>14</v>
      </c>
      <c r="S32" t="s">
        <v>94</v>
      </c>
      <c r="U32" t="s">
        <v>16</v>
      </c>
      <c r="V32">
        <v>287.86</v>
      </c>
      <c r="W32" t="s">
        <v>17</v>
      </c>
      <c r="Y32" t="s">
        <v>18</v>
      </c>
      <c r="AA32" s="1">
        <v>0.15383101851851852</v>
      </c>
      <c r="AB32" s="1">
        <v>0.16892361111111109</v>
      </c>
      <c r="AC32" s="1">
        <v>0.1910300925925926</v>
      </c>
      <c r="AD32" s="1">
        <v>0.20005787037037037</v>
      </c>
      <c r="AH32" s="63"/>
      <c r="AI32" t="s">
        <v>14</v>
      </c>
      <c r="AJ32" t="s">
        <v>121</v>
      </c>
      <c r="AL32" t="s">
        <v>16</v>
      </c>
      <c r="AM32">
        <v>290.19</v>
      </c>
      <c r="AN32" t="s">
        <v>17</v>
      </c>
      <c r="AP32" t="s">
        <v>18</v>
      </c>
      <c r="AR32" s="1">
        <v>9.9259259259259269E-2</v>
      </c>
      <c r="AS32" s="1">
        <v>0.10663194444444445</v>
      </c>
      <c r="AT32" s="1">
        <v>0.11535879629629631</v>
      </c>
      <c r="AU32" s="1">
        <v>0.12148148148148148</v>
      </c>
      <c r="AV32" s="1">
        <v>0.14917824074074074</v>
      </c>
      <c r="AY32" s="63"/>
    </row>
    <row r="33" spans="1:51" x14ac:dyDescent="0.2">
      <c r="A33" t="s">
        <v>19</v>
      </c>
      <c r="B33" t="s">
        <v>69</v>
      </c>
      <c r="D33" t="s">
        <v>21</v>
      </c>
      <c r="E33">
        <v>1.2715000000000001</v>
      </c>
      <c r="F33" t="s">
        <v>22</v>
      </c>
      <c r="H33" t="s">
        <v>23</v>
      </c>
      <c r="J33" s="1">
        <v>0.11332175925925925</v>
      </c>
      <c r="K33" s="1">
        <v>0.13248842592592594</v>
      </c>
      <c r="L33" s="1">
        <v>0.14559027777777778</v>
      </c>
      <c r="M33" s="1">
        <v>0.16401620370370371</v>
      </c>
      <c r="Q33" s="63"/>
      <c r="R33" t="s">
        <v>19</v>
      </c>
      <c r="S33" t="s">
        <v>69</v>
      </c>
      <c r="U33" t="s">
        <v>21</v>
      </c>
      <c r="V33">
        <v>1.1926000000000001</v>
      </c>
      <c r="W33" t="s">
        <v>22</v>
      </c>
      <c r="Y33" t="s">
        <v>23</v>
      </c>
      <c r="AA33" s="1">
        <v>0.16160879629629629</v>
      </c>
      <c r="AB33" s="1">
        <v>0.18184027777777778</v>
      </c>
      <c r="AC33" s="1">
        <v>0.19149305555555554</v>
      </c>
      <c r="AD33" s="1">
        <v>0.21701388888888887</v>
      </c>
      <c r="AH33" s="63"/>
      <c r="AI33" t="s">
        <v>19</v>
      </c>
      <c r="AJ33" t="s">
        <v>15</v>
      </c>
      <c r="AL33" t="s">
        <v>21</v>
      </c>
      <c r="AM33">
        <v>1.3013999999999999</v>
      </c>
      <c r="AN33" t="s">
        <v>22</v>
      </c>
      <c r="AP33" t="s">
        <v>23</v>
      </c>
      <c r="AR33" s="1">
        <v>9.9849537037037028E-2</v>
      </c>
      <c r="AS33" s="1">
        <v>0.1080787037037037</v>
      </c>
      <c r="AT33" s="1">
        <v>0.11584490740740742</v>
      </c>
      <c r="AU33" s="1">
        <v>0.12177083333333333</v>
      </c>
      <c r="AV33" s="1">
        <v>0.1499537037037037</v>
      </c>
      <c r="AY33" s="63"/>
    </row>
    <row r="34" spans="1:51" x14ac:dyDescent="0.2">
      <c r="A34" t="s">
        <v>24</v>
      </c>
      <c r="D34" t="s">
        <v>25</v>
      </c>
      <c r="E34">
        <v>2.5000000000000001E-3</v>
      </c>
      <c r="F34" t="s">
        <v>22</v>
      </c>
      <c r="H34" t="s">
        <v>26</v>
      </c>
      <c r="J34">
        <v>206</v>
      </c>
      <c r="K34">
        <v>247</v>
      </c>
      <c r="L34">
        <v>32</v>
      </c>
      <c r="M34">
        <v>140</v>
      </c>
      <c r="Q34" s="63"/>
      <c r="R34" t="s">
        <v>24</v>
      </c>
      <c r="U34" t="s">
        <v>25</v>
      </c>
      <c r="V34">
        <v>2.5000000000000001E-3</v>
      </c>
      <c r="W34" t="s">
        <v>22</v>
      </c>
      <c r="Y34" t="s">
        <v>26</v>
      </c>
      <c r="AA34">
        <v>336</v>
      </c>
      <c r="AB34">
        <v>558</v>
      </c>
      <c r="AC34">
        <v>20</v>
      </c>
      <c r="AD34">
        <v>733</v>
      </c>
      <c r="AH34" s="63"/>
      <c r="AI34" t="s">
        <v>24</v>
      </c>
      <c r="AJ34" t="s">
        <v>122</v>
      </c>
      <c r="AL34" t="s">
        <v>25</v>
      </c>
      <c r="AM34">
        <v>0</v>
      </c>
      <c r="AN34" t="s">
        <v>22</v>
      </c>
      <c r="AP34" t="s">
        <v>26</v>
      </c>
      <c r="AR34">
        <v>25</v>
      </c>
      <c r="AS34">
        <v>63</v>
      </c>
      <c r="AT34">
        <v>21</v>
      </c>
      <c r="AU34">
        <v>13</v>
      </c>
      <c r="AV34">
        <v>33</v>
      </c>
      <c r="AY34" s="63"/>
    </row>
    <row r="35" spans="1:51" x14ac:dyDescent="0.2">
      <c r="A35" t="s">
        <v>27</v>
      </c>
      <c r="B35">
        <v>0</v>
      </c>
      <c r="D35" t="s">
        <v>28</v>
      </c>
      <c r="E35">
        <v>101</v>
      </c>
      <c r="F35" t="s">
        <v>29</v>
      </c>
      <c r="H35" t="s">
        <v>70</v>
      </c>
      <c r="I35" t="s">
        <v>17</v>
      </c>
      <c r="J35">
        <v>262.25729999999999</v>
      </c>
      <c r="K35">
        <v>225.0077</v>
      </c>
      <c r="L35">
        <v>181.27</v>
      </c>
      <c r="M35">
        <v>154.91050000000001</v>
      </c>
      <c r="Q35" s="63"/>
      <c r="R35" t="s">
        <v>27</v>
      </c>
      <c r="S35">
        <v>0</v>
      </c>
      <c r="U35" t="s">
        <v>28</v>
      </c>
      <c r="V35">
        <v>100.6</v>
      </c>
      <c r="W35" t="s">
        <v>29</v>
      </c>
      <c r="Y35" t="s">
        <v>70</v>
      </c>
      <c r="Z35" t="s">
        <v>17</v>
      </c>
      <c r="AA35">
        <v>257.79520000000002</v>
      </c>
      <c r="AB35">
        <v>224.66900000000001</v>
      </c>
      <c r="AC35">
        <v>185.4761</v>
      </c>
      <c r="AD35">
        <v>176.1524</v>
      </c>
      <c r="AH35" s="63"/>
      <c r="AI35" t="s">
        <v>27</v>
      </c>
      <c r="AJ35">
        <v>0</v>
      </c>
      <c r="AL35" t="s">
        <v>28</v>
      </c>
      <c r="AM35">
        <v>101.4</v>
      </c>
      <c r="AN35" t="s">
        <v>29</v>
      </c>
      <c r="AP35" t="s">
        <v>123</v>
      </c>
      <c r="AQ35" t="s">
        <v>17</v>
      </c>
      <c r="AR35">
        <v>271.29689999999999</v>
      </c>
      <c r="AS35">
        <v>262.64440000000002</v>
      </c>
      <c r="AT35">
        <v>255.0377</v>
      </c>
      <c r="AU35">
        <v>242.64879999999999</v>
      </c>
      <c r="AV35">
        <v>230.08349999999999</v>
      </c>
      <c r="AY35" s="63"/>
    </row>
    <row r="36" spans="1:51" x14ac:dyDescent="0.2">
      <c r="A36" t="s">
        <v>31</v>
      </c>
      <c r="B36">
        <v>0</v>
      </c>
      <c r="D36" t="s">
        <v>32</v>
      </c>
      <c r="E36">
        <v>0.92</v>
      </c>
      <c r="G36" s="2" t="s">
        <v>33</v>
      </c>
      <c r="H36" t="s">
        <v>71</v>
      </c>
      <c r="I36" t="s">
        <v>35</v>
      </c>
      <c r="J36">
        <v>9.1293000000000006</v>
      </c>
      <c r="K36">
        <v>9.5234000000000005</v>
      </c>
      <c r="L36">
        <v>21.972899999999999</v>
      </c>
      <c r="M36">
        <v>0.73209999999999997</v>
      </c>
      <c r="Q36" s="63"/>
      <c r="R36" t="s">
        <v>31</v>
      </c>
      <c r="S36">
        <v>0</v>
      </c>
      <c r="U36" t="s">
        <v>32</v>
      </c>
      <c r="V36">
        <v>0.92</v>
      </c>
      <c r="X36" s="2" t="s">
        <v>33</v>
      </c>
      <c r="Y36" t="s">
        <v>71</v>
      </c>
      <c r="Z36" t="s">
        <v>35</v>
      </c>
      <c r="AA36">
        <v>8.4600000000000009</v>
      </c>
      <c r="AB36">
        <v>9.1987000000000005</v>
      </c>
      <c r="AC36">
        <v>21.677299999999999</v>
      </c>
      <c r="AD36">
        <v>0.45679999999999998</v>
      </c>
      <c r="AH36" s="63"/>
      <c r="AI36" t="s">
        <v>31</v>
      </c>
      <c r="AJ36">
        <v>0</v>
      </c>
      <c r="AL36" t="s">
        <v>32</v>
      </c>
      <c r="AM36">
        <v>0.92</v>
      </c>
      <c r="AO36" t="s">
        <v>33</v>
      </c>
      <c r="AP36" t="s">
        <v>185</v>
      </c>
      <c r="AQ36" t="s">
        <v>35</v>
      </c>
      <c r="AR36">
        <v>7.0910000000000002</v>
      </c>
      <c r="AS36">
        <v>7.6292999999999997</v>
      </c>
      <c r="AT36">
        <v>4.4596999999999998</v>
      </c>
      <c r="AU36">
        <v>15.6005</v>
      </c>
      <c r="AV36">
        <v>1.1317999999999999</v>
      </c>
      <c r="AY36" s="63"/>
    </row>
    <row r="37" spans="1:51" x14ac:dyDescent="0.2">
      <c r="A37" t="s">
        <v>36</v>
      </c>
      <c r="B37">
        <v>2.5</v>
      </c>
      <c r="C37" t="s">
        <v>37</v>
      </c>
      <c r="D37" t="s">
        <v>38</v>
      </c>
      <c r="E37" t="s">
        <v>72</v>
      </c>
      <c r="H37" t="s">
        <v>73</v>
      </c>
      <c r="I37" t="s">
        <v>17</v>
      </c>
      <c r="J37">
        <v>-983.87139999999999</v>
      </c>
      <c r="K37">
        <v>-370.14659999999998</v>
      </c>
      <c r="L37">
        <v>-529.52750000000003</v>
      </c>
      <c r="M37">
        <v>-527.49570000000006</v>
      </c>
      <c r="Q37" s="63"/>
      <c r="R37" t="s">
        <v>36</v>
      </c>
      <c r="S37">
        <v>2.5</v>
      </c>
      <c r="T37" t="s">
        <v>37</v>
      </c>
      <c r="U37" t="s">
        <v>38</v>
      </c>
      <c r="V37" t="s">
        <v>72</v>
      </c>
      <c r="Y37" t="s">
        <v>73</v>
      </c>
      <c r="Z37" t="s">
        <v>40</v>
      </c>
      <c r="AA37">
        <v>1.9517</v>
      </c>
      <c r="AB37">
        <v>2.1415999999999999</v>
      </c>
      <c r="AC37">
        <v>2.0790999999999999</v>
      </c>
      <c r="AD37">
        <v>2.1168999999999998</v>
      </c>
      <c r="AH37" s="63"/>
      <c r="AI37" t="s">
        <v>36</v>
      </c>
      <c r="AJ37">
        <v>2</v>
      </c>
      <c r="AK37" t="s">
        <v>37</v>
      </c>
      <c r="AL37" t="s">
        <v>38</v>
      </c>
      <c r="AM37" t="s">
        <v>116</v>
      </c>
      <c r="AP37" t="s">
        <v>125</v>
      </c>
      <c r="AQ37" t="s">
        <v>17</v>
      </c>
      <c r="AR37">
        <v>-1455.0689</v>
      </c>
      <c r="AS37">
        <v>-933.9615</v>
      </c>
      <c r="AT37">
        <v>-549.69780000000003</v>
      </c>
      <c r="AU37">
        <v>45.478000000000002</v>
      </c>
      <c r="AV37">
        <v>1398.2731000000001</v>
      </c>
      <c r="AY37" s="63"/>
    </row>
    <row r="38" spans="1:51" x14ac:dyDescent="0.2">
      <c r="A38" t="s">
        <v>41</v>
      </c>
      <c r="B38">
        <v>5</v>
      </c>
      <c r="C38" t="s">
        <v>42</v>
      </c>
      <c r="D38" t="s">
        <v>43</v>
      </c>
      <c r="E38">
        <v>-3.6248999999999998</v>
      </c>
      <c r="F38" t="s">
        <v>44</v>
      </c>
      <c r="H38" t="s">
        <v>84</v>
      </c>
      <c r="I38" t="s">
        <v>35</v>
      </c>
      <c r="J38">
        <v>5.5960000000000001</v>
      </c>
      <c r="K38">
        <v>-11.4991</v>
      </c>
      <c r="L38">
        <v>-1.7904</v>
      </c>
      <c r="M38">
        <v>18.539200000000001</v>
      </c>
      <c r="Q38" s="63"/>
      <c r="R38" t="s">
        <v>41</v>
      </c>
      <c r="S38">
        <v>5</v>
      </c>
      <c r="T38" t="s">
        <v>42</v>
      </c>
      <c r="U38" t="s">
        <v>43</v>
      </c>
      <c r="V38">
        <v>-3.6248999999999998</v>
      </c>
      <c r="W38" t="s">
        <v>44</v>
      </c>
      <c r="Y38" t="s">
        <v>74</v>
      </c>
      <c r="Z38" t="s">
        <v>46</v>
      </c>
      <c r="AA38">
        <v>-1.2200000000000001E-2</v>
      </c>
      <c r="AB38">
        <v>-1.41E-2</v>
      </c>
      <c r="AC38">
        <v>1.41E-2</v>
      </c>
      <c r="AD38">
        <v>1.7500000000000002E-2</v>
      </c>
      <c r="AH38" s="63"/>
      <c r="AI38" t="s">
        <v>41</v>
      </c>
      <c r="AJ38">
        <v>4</v>
      </c>
      <c r="AK38" t="s">
        <v>42</v>
      </c>
      <c r="AL38" t="s">
        <v>43</v>
      </c>
      <c r="AM38">
        <v>-2</v>
      </c>
      <c r="AN38" t="s">
        <v>44</v>
      </c>
      <c r="AP38" t="s">
        <v>126</v>
      </c>
      <c r="AQ38" t="s">
        <v>44</v>
      </c>
      <c r="AR38">
        <v>-344.88420000000002</v>
      </c>
      <c r="AS38">
        <v>157.0403</v>
      </c>
      <c r="AT38">
        <v>914.02980000000002</v>
      </c>
      <c r="AU38">
        <v>1627.5658000000001</v>
      </c>
      <c r="AV38">
        <v>201.16380000000001</v>
      </c>
      <c r="AY38" s="63"/>
    </row>
    <row r="39" spans="1:51" x14ac:dyDescent="0.2">
      <c r="A39" t="s">
        <v>47</v>
      </c>
      <c r="B39">
        <v>2</v>
      </c>
      <c r="C39" t="s">
        <v>48</v>
      </c>
      <c r="D39" t="s">
        <v>49</v>
      </c>
      <c r="E39">
        <v>3.1099999999999999E-2</v>
      </c>
      <c r="Q39" s="63"/>
      <c r="R39" t="s">
        <v>47</v>
      </c>
      <c r="S39">
        <v>2</v>
      </c>
      <c r="T39" t="s">
        <v>48</v>
      </c>
      <c r="U39" t="s">
        <v>49</v>
      </c>
      <c r="V39">
        <v>3.1099999999999999E-2</v>
      </c>
      <c r="AH39" s="63"/>
      <c r="AI39" t="s">
        <v>47</v>
      </c>
      <c r="AJ39">
        <v>2</v>
      </c>
      <c r="AK39" t="s">
        <v>48</v>
      </c>
      <c r="AL39" t="s">
        <v>49</v>
      </c>
      <c r="AM39">
        <v>2.5000000000000001E-2</v>
      </c>
      <c r="AY39" s="63"/>
    </row>
    <row r="40" spans="1:51" x14ac:dyDescent="0.2">
      <c r="Q40" s="63"/>
      <c r="AH40" s="63"/>
      <c r="AY40" s="63"/>
    </row>
    <row r="41" spans="1:51" x14ac:dyDescent="0.2">
      <c r="A41" s="7" t="s">
        <v>249</v>
      </c>
      <c r="J41" s="15" t="s">
        <v>60</v>
      </c>
      <c r="K41" s="15" t="s">
        <v>61</v>
      </c>
      <c r="L41" s="15" t="s">
        <v>62</v>
      </c>
      <c r="M41" s="15" t="s">
        <v>59</v>
      </c>
      <c r="Q41" s="63"/>
      <c r="R41" s="7" t="s">
        <v>249</v>
      </c>
      <c r="AA41" s="63" t="s">
        <v>60</v>
      </c>
      <c r="AB41" s="63" t="s">
        <v>61</v>
      </c>
      <c r="AC41" s="63" t="s">
        <v>62</v>
      </c>
      <c r="AD41" s="63" t="s">
        <v>59</v>
      </c>
      <c r="AH41" s="63"/>
      <c r="AI41" s="7" t="s">
        <v>250</v>
      </c>
      <c r="AY41" s="63"/>
    </row>
    <row r="42" spans="1:51" x14ac:dyDescent="0.2">
      <c r="A42" s="18" t="s">
        <v>65</v>
      </c>
      <c r="B42" s="18"/>
      <c r="C42" s="18"/>
      <c r="D42" s="18"/>
      <c r="J42" t="s">
        <v>56</v>
      </c>
      <c r="K42" t="s">
        <v>57</v>
      </c>
      <c r="L42" t="s">
        <v>58</v>
      </c>
      <c r="M42" t="s">
        <v>59</v>
      </c>
      <c r="Q42" s="63"/>
      <c r="R42" s="18" t="s">
        <v>95</v>
      </c>
      <c r="S42" s="18"/>
      <c r="T42" s="18"/>
      <c r="U42" s="18"/>
      <c r="AA42" s="15" t="s">
        <v>56</v>
      </c>
      <c r="AB42" s="15" t="s">
        <v>57</v>
      </c>
      <c r="AC42" s="15" t="s">
        <v>58</v>
      </c>
      <c r="AD42" s="15" t="s">
        <v>59</v>
      </c>
      <c r="AH42" s="63"/>
      <c r="AI42" s="4" t="s">
        <v>221</v>
      </c>
      <c r="AJ42" s="4"/>
      <c r="AK42" s="4"/>
      <c r="AL42" s="35" t="s">
        <v>51</v>
      </c>
      <c r="AY42" s="63"/>
    </row>
    <row r="43" spans="1:51" x14ac:dyDescent="0.2">
      <c r="A43" t="s">
        <v>1</v>
      </c>
      <c r="B43" t="s">
        <v>66</v>
      </c>
      <c r="C43" t="s">
        <v>77</v>
      </c>
      <c r="D43" t="s">
        <v>4</v>
      </c>
      <c r="E43" t="s">
        <v>5</v>
      </c>
      <c r="G43" t="s">
        <v>6</v>
      </c>
      <c r="H43" t="s">
        <v>7</v>
      </c>
      <c r="I43" t="s">
        <v>8</v>
      </c>
      <c r="J43">
        <v>1</v>
      </c>
      <c r="K43">
        <v>2</v>
      </c>
      <c r="L43">
        <v>3</v>
      </c>
      <c r="M43">
        <v>4</v>
      </c>
      <c r="Q43" s="63"/>
      <c r="R43" t="s">
        <v>1</v>
      </c>
      <c r="S43" t="s">
        <v>66</v>
      </c>
      <c r="T43" t="s">
        <v>77</v>
      </c>
      <c r="U43" t="s">
        <v>4</v>
      </c>
      <c r="V43" t="s">
        <v>5</v>
      </c>
      <c r="X43" t="s">
        <v>6</v>
      </c>
      <c r="Y43" t="s">
        <v>7</v>
      </c>
      <c r="Z43" t="s">
        <v>8</v>
      </c>
      <c r="AA43">
        <v>1</v>
      </c>
      <c r="AB43">
        <v>2</v>
      </c>
      <c r="AC43">
        <v>3</v>
      </c>
      <c r="AD43">
        <v>4</v>
      </c>
      <c r="AH43" s="63"/>
      <c r="AI43" t="s">
        <v>109</v>
      </c>
      <c r="AJ43" t="s">
        <v>110</v>
      </c>
      <c r="AK43" t="s">
        <v>120</v>
      </c>
      <c r="AL43" t="s">
        <v>4</v>
      </c>
      <c r="AM43" t="s">
        <v>5</v>
      </c>
      <c r="AO43" t="s">
        <v>6</v>
      </c>
      <c r="AP43" t="s">
        <v>7</v>
      </c>
      <c r="AQ43" t="s">
        <v>8</v>
      </c>
      <c r="AR43">
        <v>1</v>
      </c>
      <c r="AS43">
        <v>2</v>
      </c>
      <c r="AT43">
        <v>3</v>
      </c>
      <c r="AU43">
        <v>4</v>
      </c>
      <c r="AV43">
        <v>5</v>
      </c>
      <c r="AY43" s="63"/>
    </row>
    <row r="44" spans="1:51" x14ac:dyDescent="0.2">
      <c r="A44" t="s">
        <v>9</v>
      </c>
      <c r="B44" t="s">
        <v>68</v>
      </c>
      <c r="D44" t="s">
        <v>11</v>
      </c>
      <c r="E44">
        <v>15.0002</v>
      </c>
      <c r="F44" t="s">
        <v>12</v>
      </c>
      <c r="H44" t="s">
        <v>13</v>
      </c>
      <c r="J44">
        <v>0</v>
      </c>
      <c r="K44">
        <v>0</v>
      </c>
      <c r="L44">
        <v>0</v>
      </c>
      <c r="M44">
        <v>0</v>
      </c>
      <c r="Q44" s="63"/>
      <c r="R44" t="s">
        <v>9</v>
      </c>
      <c r="S44" t="s">
        <v>68</v>
      </c>
      <c r="U44" t="s">
        <v>11</v>
      </c>
      <c r="V44">
        <v>15.0001</v>
      </c>
      <c r="W44" t="s">
        <v>12</v>
      </c>
      <c r="Y44" t="s">
        <v>13</v>
      </c>
      <c r="AA44">
        <v>0</v>
      </c>
      <c r="AB44">
        <v>0</v>
      </c>
      <c r="AC44">
        <v>0</v>
      </c>
      <c r="AD44">
        <v>0</v>
      </c>
      <c r="AH44" s="63"/>
      <c r="AI44" t="s">
        <v>9</v>
      </c>
      <c r="AL44" t="s">
        <v>11</v>
      </c>
      <c r="AM44">
        <v>30</v>
      </c>
      <c r="AN44" t="s">
        <v>12</v>
      </c>
      <c r="AP44" t="s">
        <v>13</v>
      </c>
      <c r="AR44">
        <v>0</v>
      </c>
      <c r="AS44">
        <v>0</v>
      </c>
      <c r="AT44">
        <v>0</v>
      </c>
      <c r="AU44">
        <v>0</v>
      </c>
      <c r="AV44">
        <v>0</v>
      </c>
      <c r="AY44" s="63"/>
    </row>
    <row r="45" spans="1:51" x14ac:dyDescent="0.2">
      <c r="A45" t="s">
        <v>14</v>
      </c>
      <c r="B45" t="s">
        <v>15</v>
      </c>
      <c r="D45" t="s">
        <v>16</v>
      </c>
      <c r="E45">
        <v>314.16000000000003</v>
      </c>
      <c r="F45" t="s">
        <v>17</v>
      </c>
      <c r="H45" t="s">
        <v>18</v>
      </c>
      <c r="J45" s="1">
        <v>0.10942129629629631</v>
      </c>
      <c r="K45" s="1">
        <v>0.12744212962962961</v>
      </c>
      <c r="L45" s="1">
        <v>0.1449189814814815</v>
      </c>
      <c r="M45" s="1">
        <v>0.1620601851851852</v>
      </c>
      <c r="Q45" s="63"/>
      <c r="R45" t="s">
        <v>14</v>
      </c>
      <c r="S45" t="s">
        <v>94</v>
      </c>
      <c r="U45" t="s">
        <v>16</v>
      </c>
      <c r="V45">
        <v>312.89</v>
      </c>
      <c r="W45" t="s">
        <v>17</v>
      </c>
      <c r="Y45" t="s">
        <v>18</v>
      </c>
      <c r="AA45" s="1">
        <v>0.15305555555555556</v>
      </c>
      <c r="AB45" s="1">
        <v>0.17094907407407409</v>
      </c>
      <c r="AC45" s="1">
        <v>0.18837962962962962</v>
      </c>
      <c r="AD45" s="1">
        <v>0.20005787037037037</v>
      </c>
      <c r="AH45" s="63"/>
      <c r="AI45" t="s">
        <v>14</v>
      </c>
      <c r="AL45" t="s">
        <v>16</v>
      </c>
      <c r="AM45">
        <v>235.71</v>
      </c>
      <c r="AN45" t="s">
        <v>17</v>
      </c>
      <c r="AP45" t="s">
        <v>18</v>
      </c>
      <c r="AR45" s="1">
        <v>9.5578703703703694E-2</v>
      </c>
      <c r="AS45" s="1">
        <v>0.10578703703703703</v>
      </c>
      <c r="AT45" s="1">
        <v>0.1097800925925926</v>
      </c>
      <c r="AU45" s="1">
        <v>0.11664351851851852</v>
      </c>
      <c r="AV45" s="1">
        <v>0.13297453703703704</v>
      </c>
      <c r="AY45" s="63"/>
    </row>
    <row r="46" spans="1:51" x14ac:dyDescent="0.2">
      <c r="A46" t="s">
        <v>19</v>
      </c>
      <c r="B46" t="s">
        <v>69</v>
      </c>
      <c r="D46" t="s">
        <v>21</v>
      </c>
      <c r="E46">
        <v>1.3843000000000001</v>
      </c>
      <c r="F46" t="s">
        <v>22</v>
      </c>
      <c r="H46" t="s">
        <v>23</v>
      </c>
      <c r="J46" s="1">
        <v>0.11305555555555556</v>
      </c>
      <c r="K46" s="1">
        <v>0.13228009259259257</v>
      </c>
      <c r="L46" s="1">
        <v>0.14585648148148148</v>
      </c>
      <c r="M46" s="1">
        <v>0.1645486111111111</v>
      </c>
      <c r="Q46" s="63"/>
      <c r="R46" t="s">
        <v>19</v>
      </c>
      <c r="S46" t="s">
        <v>69</v>
      </c>
      <c r="U46" t="s">
        <v>21</v>
      </c>
      <c r="V46">
        <v>1.3621000000000001</v>
      </c>
      <c r="W46" t="s">
        <v>22</v>
      </c>
      <c r="Y46" t="s">
        <v>23</v>
      </c>
      <c r="AA46" s="1">
        <v>0.16083333333333333</v>
      </c>
      <c r="AB46" s="1">
        <v>0.1821527777777778</v>
      </c>
      <c r="AC46" s="1">
        <v>0.18915509259259258</v>
      </c>
      <c r="AD46" s="1">
        <v>0.21780092592592593</v>
      </c>
      <c r="AH46" s="63"/>
      <c r="AI46" t="s">
        <v>19</v>
      </c>
      <c r="AL46" t="s">
        <v>21</v>
      </c>
      <c r="AM46">
        <v>2.2132999999999998</v>
      </c>
      <c r="AN46" t="s">
        <v>22</v>
      </c>
      <c r="AP46" t="s">
        <v>23</v>
      </c>
      <c r="AR46" s="1">
        <v>9.5949074074074089E-2</v>
      </c>
      <c r="AS46" s="1">
        <v>0.10699074074074073</v>
      </c>
      <c r="AT46" s="1">
        <v>0.11005787037037036</v>
      </c>
      <c r="AU46" s="1">
        <v>0.11692129629629629</v>
      </c>
      <c r="AV46" s="1">
        <v>0.13743055555555556</v>
      </c>
      <c r="AY46" s="63"/>
    </row>
    <row r="47" spans="1:51" x14ac:dyDescent="0.2">
      <c r="A47" t="s">
        <v>24</v>
      </c>
      <c r="D47" t="s">
        <v>25</v>
      </c>
      <c r="E47">
        <v>2.01E-2</v>
      </c>
      <c r="F47" t="s">
        <v>22</v>
      </c>
      <c r="H47" t="s">
        <v>26</v>
      </c>
      <c r="J47">
        <v>157</v>
      </c>
      <c r="K47">
        <v>209</v>
      </c>
      <c r="L47">
        <v>41</v>
      </c>
      <c r="M47">
        <v>107</v>
      </c>
      <c r="Q47" s="63"/>
      <c r="R47" t="s">
        <v>24</v>
      </c>
      <c r="U47" t="s">
        <v>25</v>
      </c>
      <c r="V47">
        <v>2.01E-2</v>
      </c>
      <c r="W47" t="s">
        <v>22</v>
      </c>
      <c r="Y47" t="s">
        <v>26</v>
      </c>
      <c r="AA47">
        <v>337</v>
      </c>
      <c r="AB47">
        <v>484</v>
      </c>
      <c r="AC47">
        <v>33</v>
      </c>
      <c r="AD47">
        <v>766</v>
      </c>
      <c r="AH47" s="63"/>
      <c r="AI47" t="s">
        <v>24</v>
      </c>
      <c r="AL47" t="s">
        <v>25</v>
      </c>
      <c r="AM47">
        <v>0</v>
      </c>
      <c r="AN47" t="s">
        <v>22</v>
      </c>
      <c r="AP47" t="s">
        <v>26</v>
      </c>
      <c r="AR47">
        <v>16</v>
      </c>
      <c r="AS47">
        <v>52</v>
      </c>
      <c r="AT47">
        <v>12</v>
      </c>
      <c r="AU47">
        <v>12</v>
      </c>
      <c r="AV47">
        <v>193</v>
      </c>
      <c r="AY47" s="63"/>
    </row>
    <row r="48" spans="1:51" x14ac:dyDescent="0.2">
      <c r="A48" t="s">
        <v>27</v>
      </c>
      <c r="B48">
        <v>0</v>
      </c>
      <c r="D48" t="s">
        <v>28</v>
      </c>
      <c r="E48">
        <v>101</v>
      </c>
      <c r="F48" t="s">
        <v>29</v>
      </c>
      <c r="H48" t="s">
        <v>78</v>
      </c>
      <c r="I48" t="s">
        <v>17</v>
      </c>
      <c r="J48">
        <v>294.46260000000001</v>
      </c>
      <c r="K48">
        <v>272.5258</v>
      </c>
      <c r="L48">
        <v>240.36160000000001</v>
      </c>
      <c r="M48">
        <v>219.61699999999999</v>
      </c>
      <c r="Q48" s="63"/>
      <c r="R48" t="s">
        <v>27</v>
      </c>
      <c r="S48">
        <v>0</v>
      </c>
      <c r="U48" t="s">
        <v>28</v>
      </c>
      <c r="V48">
        <v>100.6</v>
      </c>
      <c r="W48" t="s">
        <v>29</v>
      </c>
      <c r="Y48" t="s">
        <v>78</v>
      </c>
      <c r="Z48" t="s">
        <v>17</v>
      </c>
      <c r="AA48">
        <v>291.03620000000001</v>
      </c>
      <c r="AB48">
        <v>266.07279999999997</v>
      </c>
      <c r="AC48">
        <v>243.9599</v>
      </c>
      <c r="AD48">
        <v>226.92850000000001</v>
      </c>
      <c r="AH48" s="63"/>
      <c r="AI48" t="s">
        <v>27</v>
      </c>
      <c r="AJ48">
        <v>0</v>
      </c>
      <c r="AL48" t="s">
        <v>28</v>
      </c>
      <c r="AM48">
        <v>101.1</v>
      </c>
      <c r="AN48" t="s">
        <v>29</v>
      </c>
      <c r="AP48" t="s">
        <v>123</v>
      </c>
      <c r="AQ48" t="s">
        <v>17</v>
      </c>
      <c r="AR48">
        <v>218.94829999999999</v>
      </c>
      <c r="AS48">
        <v>183.63849999999999</v>
      </c>
      <c r="AT48">
        <v>175.26599999999999</v>
      </c>
      <c r="AU48">
        <v>146.95240000000001</v>
      </c>
      <c r="AV48">
        <v>133.3022</v>
      </c>
      <c r="AY48" s="63"/>
    </row>
    <row r="49" spans="1:51" x14ac:dyDescent="0.2">
      <c r="A49" t="s">
        <v>31</v>
      </c>
      <c r="B49">
        <v>0</v>
      </c>
      <c r="D49" t="s">
        <v>32</v>
      </c>
      <c r="E49">
        <v>1</v>
      </c>
      <c r="G49" s="2" t="s">
        <v>33</v>
      </c>
      <c r="H49" t="s">
        <v>79</v>
      </c>
      <c r="I49" t="s">
        <v>35</v>
      </c>
      <c r="J49">
        <v>5.3304</v>
      </c>
      <c r="K49">
        <v>5.8963000000000001</v>
      </c>
      <c r="L49">
        <v>16.540500000000002</v>
      </c>
      <c r="M49">
        <v>0.74550000000000005</v>
      </c>
      <c r="Q49" s="63"/>
      <c r="R49" t="s">
        <v>31</v>
      </c>
      <c r="S49">
        <v>0</v>
      </c>
      <c r="U49" t="s">
        <v>32</v>
      </c>
      <c r="V49">
        <v>1</v>
      </c>
      <c r="X49" s="2" t="s">
        <v>33</v>
      </c>
      <c r="Y49" t="s">
        <v>79</v>
      </c>
      <c r="Z49" t="s">
        <v>35</v>
      </c>
      <c r="AA49">
        <v>5.4757999999999996</v>
      </c>
      <c r="AB49">
        <v>6.5194999999999999</v>
      </c>
      <c r="AC49">
        <v>16.854600000000001</v>
      </c>
      <c r="AD49">
        <v>0.7833</v>
      </c>
      <c r="AH49" s="63"/>
      <c r="AI49" t="s">
        <v>31</v>
      </c>
      <c r="AJ49">
        <v>0</v>
      </c>
      <c r="AL49" t="s">
        <v>32</v>
      </c>
      <c r="AM49">
        <v>1</v>
      </c>
      <c r="AO49" t="s">
        <v>33</v>
      </c>
      <c r="AP49" t="s">
        <v>185</v>
      </c>
      <c r="AQ49" t="s">
        <v>35</v>
      </c>
      <c r="AR49">
        <v>13.178800000000001</v>
      </c>
      <c r="AS49">
        <v>16.106200000000001</v>
      </c>
      <c r="AT49">
        <v>7.6463999999999999</v>
      </c>
      <c r="AU49">
        <v>28.91</v>
      </c>
      <c r="AV49">
        <v>0.54139999999999999</v>
      </c>
      <c r="AY49" s="63"/>
    </row>
    <row r="50" spans="1:51" x14ac:dyDescent="0.2">
      <c r="A50" t="s">
        <v>36</v>
      </c>
      <c r="B50">
        <v>2.5</v>
      </c>
      <c r="C50" t="s">
        <v>37</v>
      </c>
      <c r="D50" t="s">
        <v>38</v>
      </c>
      <c r="E50" t="s">
        <v>72</v>
      </c>
      <c r="H50" t="s">
        <v>80</v>
      </c>
      <c r="I50" t="s">
        <v>17</v>
      </c>
      <c r="J50">
        <v>-62.362900000000003</v>
      </c>
      <c r="K50">
        <v>436.54</v>
      </c>
      <c r="L50">
        <v>348.59769999999997</v>
      </c>
      <c r="M50">
        <v>528.33019999999999</v>
      </c>
      <c r="Q50" s="63"/>
      <c r="R50" t="s">
        <v>36</v>
      </c>
      <c r="S50">
        <v>2.5</v>
      </c>
      <c r="T50" t="s">
        <v>37</v>
      </c>
      <c r="U50" t="s">
        <v>38</v>
      </c>
      <c r="V50" t="s">
        <v>72</v>
      </c>
      <c r="Y50" t="s">
        <v>80</v>
      </c>
      <c r="Z50" t="s">
        <v>40</v>
      </c>
      <c r="AA50">
        <v>2.0790000000000002</v>
      </c>
      <c r="AB50">
        <v>2.2995999999999999</v>
      </c>
      <c r="AC50">
        <v>2.2551999999999999</v>
      </c>
      <c r="AD50">
        <v>2.2810000000000001</v>
      </c>
      <c r="AH50" s="63"/>
      <c r="AI50" t="s">
        <v>36</v>
      </c>
      <c r="AJ50">
        <v>2.5</v>
      </c>
      <c r="AK50" t="s">
        <v>37</v>
      </c>
      <c r="AL50" t="s">
        <v>38</v>
      </c>
      <c r="AP50" t="s">
        <v>125</v>
      </c>
      <c r="AQ50" t="s">
        <v>17</v>
      </c>
      <c r="AR50">
        <v>122.8032</v>
      </c>
      <c r="AS50">
        <v>432.71469999999999</v>
      </c>
      <c r="AT50">
        <v>446.94170000000003</v>
      </c>
      <c r="AU50">
        <v>446.67939999999999</v>
      </c>
      <c r="AV50">
        <v>543.50239999999997</v>
      </c>
      <c r="AY50" s="63"/>
    </row>
    <row r="51" spans="1:51" x14ac:dyDescent="0.2">
      <c r="A51" t="s">
        <v>41</v>
      </c>
      <c r="B51">
        <v>5</v>
      </c>
      <c r="C51" t="s">
        <v>42</v>
      </c>
      <c r="D51" t="s">
        <v>43</v>
      </c>
      <c r="E51">
        <v>-3.0392000000000001</v>
      </c>
      <c r="F51" t="s">
        <v>44</v>
      </c>
      <c r="H51" t="s">
        <v>85</v>
      </c>
      <c r="I51" t="s">
        <v>35</v>
      </c>
      <c r="J51">
        <v>-15.5747</v>
      </c>
      <c r="K51">
        <v>-5.8372000000000002</v>
      </c>
      <c r="L51">
        <v>28.665500000000002</v>
      </c>
      <c r="M51">
        <v>36.2119</v>
      </c>
      <c r="Q51" s="63"/>
      <c r="R51" t="s">
        <v>41</v>
      </c>
      <c r="S51">
        <v>5</v>
      </c>
      <c r="T51" t="s">
        <v>42</v>
      </c>
      <c r="U51" t="s">
        <v>43</v>
      </c>
      <c r="V51">
        <v>-3.0392000000000001</v>
      </c>
      <c r="W51" t="s">
        <v>44</v>
      </c>
      <c r="Y51" t="s">
        <v>81</v>
      </c>
      <c r="Z51" t="s">
        <v>46</v>
      </c>
      <c r="AA51">
        <v>1.1999999999999999E-3</v>
      </c>
      <c r="AB51">
        <v>-4.3E-3</v>
      </c>
      <c r="AC51">
        <v>6.7000000000000002E-3</v>
      </c>
      <c r="AD51">
        <v>1.83E-2</v>
      </c>
      <c r="AH51" s="63"/>
      <c r="AI51" t="s">
        <v>41</v>
      </c>
      <c r="AJ51">
        <v>5</v>
      </c>
      <c r="AK51" t="s">
        <v>42</v>
      </c>
      <c r="AL51" t="s">
        <v>43</v>
      </c>
      <c r="AM51">
        <v>-2</v>
      </c>
      <c r="AN51" t="s">
        <v>44</v>
      </c>
      <c r="AP51" t="s">
        <v>126</v>
      </c>
      <c r="AQ51" t="s">
        <v>44</v>
      </c>
      <c r="AR51">
        <v>133.2192</v>
      </c>
      <c r="AS51">
        <v>27.979900000000001</v>
      </c>
      <c r="AT51">
        <v>74.3322</v>
      </c>
      <c r="AU51">
        <v>96.245999999999995</v>
      </c>
      <c r="AV51">
        <v>32.112000000000002</v>
      </c>
      <c r="AY51" s="63"/>
    </row>
    <row r="52" spans="1:51" x14ac:dyDescent="0.2">
      <c r="A52" t="s">
        <v>47</v>
      </c>
      <c r="B52">
        <v>2</v>
      </c>
      <c r="C52" t="s">
        <v>48</v>
      </c>
      <c r="D52" t="s">
        <v>49</v>
      </c>
      <c r="E52">
        <v>3.1800000000000002E-2</v>
      </c>
      <c r="Q52" s="63"/>
      <c r="R52" t="s">
        <v>47</v>
      </c>
      <c r="S52">
        <v>2</v>
      </c>
      <c r="T52" t="s">
        <v>48</v>
      </c>
      <c r="U52" t="s">
        <v>49</v>
      </c>
      <c r="V52">
        <v>3.1800000000000002E-2</v>
      </c>
      <c r="AH52" s="63"/>
      <c r="AI52" t="s">
        <v>47</v>
      </c>
      <c r="AJ52">
        <v>2</v>
      </c>
      <c r="AK52" t="s">
        <v>48</v>
      </c>
      <c r="AL52" t="s">
        <v>49</v>
      </c>
      <c r="AM52">
        <v>2.5000000000000001E-2</v>
      </c>
      <c r="AY52" s="63"/>
    </row>
    <row r="53" spans="1:51" x14ac:dyDescent="0.2">
      <c r="A53" s="16"/>
      <c r="Q53" s="63"/>
      <c r="AH53" s="63"/>
      <c r="AY53" s="63"/>
    </row>
    <row r="54" spans="1:51" x14ac:dyDescent="0.2">
      <c r="A54" s="43" t="s">
        <v>248</v>
      </c>
      <c r="L54" s="63" t="s">
        <v>136</v>
      </c>
      <c r="M54" s="63" t="s">
        <v>137</v>
      </c>
      <c r="N54" s="63" t="s">
        <v>138</v>
      </c>
      <c r="Q54" s="63"/>
      <c r="R54" s="76" t="s">
        <v>283</v>
      </c>
      <c r="S54" s="3"/>
      <c r="T54" s="3"/>
      <c r="U54" s="3"/>
      <c r="AH54" s="63"/>
      <c r="AI54" s="67" t="s">
        <v>246</v>
      </c>
      <c r="AY54" s="63"/>
    </row>
    <row r="55" spans="1:51" x14ac:dyDescent="0.2">
      <c r="A55" s="18" t="s">
        <v>119</v>
      </c>
      <c r="B55" s="18"/>
      <c r="J55" s="15" t="s">
        <v>135</v>
      </c>
      <c r="K55" s="15" t="s">
        <v>10</v>
      </c>
      <c r="L55" s="15" t="s">
        <v>56</v>
      </c>
      <c r="M55" s="15" t="s">
        <v>57</v>
      </c>
      <c r="N55" s="15" t="s">
        <v>132</v>
      </c>
      <c r="O55" s="15" t="s">
        <v>133</v>
      </c>
      <c r="P55" s="15" t="s">
        <v>59</v>
      </c>
      <c r="Q55" s="63"/>
      <c r="R55" s="16" t="s">
        <v>109</v>
      </c>
      <c r="S55" s="16" t="s">
        <v>174</v>
      </c>
      <c r="T55" s="16" t="s">
        <v>175</v>
      </c>
      <c r="U55" t="s">
        <v>4</v>
      </c>
      <c r="V55" t="s">
        <v>5</v>
      </c>
      <c r="X55" t="s">
        <v>6</v>
      </c>
      <c r="Y55" t="s">
        <v>7</v>
      </c>
      <c r="Z55" t="s">
        <v>8</v>
      </c>
      <c r="AA55">
        <v>1</v>
      </c>
      <c r="AB55">
        <v>2</v>
      </c>
      <c r="AC55">
        <v>3</v>
      </c>
      <c r="AD55">
        <v>4</v>
      </c>
      <c r="AE55">
        <v>5</v>
      </c>
      <c r="AF55">
        <v>6</v>
      </c>
      <c r="AG55">
        <v>7</v>
      </c>
      <c r="AH55" s="63"/>
      <c r="AI55" s="4" t="s">
        <v>183</v>
      </c>
      <c r="AJ55" s="4"/>
      <c r="AK55" s="4"/>
      <c r="AL55" s="38" t="s">
        <v>10</v>
      </c>
      <c r="AR55" s="19" t="s">
        <v>60</v>
      </c>
      <c r="AS55" s="19" t="s">
        <v>180</v>
      </c>
      <c r="AT55" s="19" t="s">
        <v>181</v>
      </c>
      <c r="AU55" s="19" t="s">
        <v>182</v>
      </c>
      <c r="AV55" s="19" t="s">
        <v>59</v>
      </c>
      <c r="AY55" s="63"/>
    </row>
    <row r="56" spans="1:51" x14ac:dyDescent="0.2">
      <c r="A56" t="s">
        <v>109</v>
      </c>
      <c r="B56" t="s">
        <v>110</v>
      </c>
      <c r="C56" t="s">
        <v>111</v>
      </c>
      <c r="D56" t="s">
        <v>4</v>
      </c>
      <c r="E56" t="s">
        <v>5</v>
      </c>
      <c r="G56" t="s">
        <v>6</v>
      </c>
      <c r="H56" t="s">
        <v>7</v>
      </c>
      <c r="I56" t="s">
        <v>8</v>
      </c>
      <c r="J56">
        <v>1</v>
      </c>
      <c r="K56">
        <v>2</v>
      </c>
      <c r="L56">
        <v>3</v>
      </c>
      <c r="M56">
        <v>4</v>
      </c>
      <c r="N56">
        <v>5</v>
      </c>
      <c r="O56">
        <v>6</v>
      </c>
      <c r="P56">
        <v>7</v>
      </c>
      <c r="Q56" s="63"/>
      <c r="R56" s="16" t="s">
        <v>9</v>
      </c>
      <c r="S56" s="16"/>
      <c r="T56" s="16"/>
      <c r="U56" t="s">
        <v>11</v>
      </c>
      <c r="V56">
        <v>30</v>
      </c>
      <c r="W56" t="s">
        <v>12</v>
      </c>
      <c r="Y56" t="s">
        <v>13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 s="63"/>
      <c r="AI56" t="s">
        <v>109</v>
      </c>
      <c r="AJ56" t="s">
        <v>110</v>
      </c>
      <c r="AK56" t="s">
        <v>111</v>
      </c>
      <c r="AL56" t="s">
        <v>4</v>
      </c>
      <c r="AM56" t="s">
        <v>5</v>
      </c>
      <c r="AO56" t="s">
        <v>6</v>
      </c>
      <c r="AP56" t="s">
        <v>7</v>
      </c>
      <c r="AQ56" t="s">
        <v>8</v>
      </c>
      <c r="AR56">
        <v>1</v>
      </c>
      <c r="AS56">
        <v>2</v>
      </c>
      <c r="AT56">
        <v>3</v>
      </c>
      <c r="AU56">
        <v>4</v>
      </c>
      <c r="AV56">
        <v>5</v>
      </c>
      <c r="AY56" s="63"/>
    </row>
    <row r="57" spans="1:51" x14ac:dyDescent="0.2">
      <c r="A57" t="s">
        <v>9</v>
      </c>
      <c r="D57" t="s">
        <v>11</v>
      </c>
      <c r="E57">
        <v>15</v>
      </c>
      <c r="F57" t="s">
        <v>12</v>
      </c>
      <c r="H57" t="s">
        <v>13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63"/>
      <c r="R57" s="16" t="s">
        <v>14</v>
      </c>
      <c r="S57" s="16" t="s">
        <v>112</v>
      </c>
      <c r="T57" s="16"/>
      <c r="U57" t="s">
        <v>16</v>
      </c>
      <c r="V57">
        <v>215.95</v>
      </c>
      <c r="W57" t="s">
        <v>17</v>
      </c>
      <c r="Y57" t="s">
        <v>18</v>
      </c>
      <c r="AA57" s="1">
        <v>9.7627314814814806E-2</v>
      </c>
      <c r="AB57" s="1">
        <v>0.10179398148148149</v>
      </c>
      <c r="AC57" s="1">
        <v>0.10609953703703705</v>
      </c>
      <c r="AD57" s="1">
        <v>0.12296296296296295</v>
      </c>
      <c r="AE57" s="1">
        <v>0.13122685185185184</v>
      </c>
      <c r="AF57" s="1">
        <v>0.13337962962962963</v>
      </c>
      <c r="AG57" s="1">
        <v>0.14953703703703705</v>
      </c>
      <c r="AH57" s="63"/>
      <c r="AI57" t="s">
        <v>9</v>
      </c>
      <c r="AL57" t="s">
        <v>11</v>
      </c>
      <c r="AM57">
        <v>25</v>
      </c>
      <c r="AN57" t="s">
        <v>12</v>
      </c>
      <c r="AP57" t="s">
        <v>13</v>
      </c>
      <c r="AR57">
        <v>0</v>
      </c>
      <c r="AS57">
        <v>0</v>
      </c>
      <c r="AT57">
        <v>0</v>
      </c>
      <c r="AU57">
        <v>0</v>
      </c>
      <c r="AV57">
        <v>0</v>
      </c>
      <c r="AY57" s="63"/>
    </row>
    <row r="58" spans="1:51" x14ac:dyDescent="0.2">
      <c r="A58" t="s">
        <v>14</v>
      </c>
      <c r="D58" t="s">
        <v>16</v>
      </c>
      <c r="E58">
        <v>291.93</v>
      </c>
      <c r="F58" t="s">
        <v>17</v>
      </c>
      <c r="H58" t="s">
        <v>18</v>
      </c>
      <c r="J58" s="1">
        <v>6.3136574074074081E-2</v>
      </c>
      <c r="K58" s="1">
        <v>6.8090277777777777E-2</v>
      </c>
      <c r="L58" s="1">
        <v>7.5659722222222225E-2</v>
      </c>
      <c r="M58" s="1">
        <v>8.9687499999999989E-2</v>
      </c>
      <c r="N58" s="1">
        <v>0.1044675925925926</v>
      </c>
      <c r="O58" s="1">
        <v>0.11177083333333333</v>
      </c>
      <c r="P58" s="1">
        <v>0.13214120370370372</v>
      </c>
      <c r="Q58" s="63"/>
      <c r="R58" s="16" t="s">
        <v>19</v>
      </c>
      <c r="S58" s="62" t="s">
        <v>15</v>
      </c>
      <c r="T58" s="16"/>
      <c r="U58" t="s">
        <v>21</v>
      </c>
      <c r="V58">
        <v>1.5724</v>
      </c>
      <c r="W58" t="s">
        <v>22</v>
      </c>
      <c r="Y58" t="s">
        <v>23</v>
      </c>
      <c r="AA58" s="1">
        <v>9.7766203703703702E-2</v>
      </c>
      <c r="AB58" s="1">
        <v>0.10200231481481481</v>
      </c>
      <c r="AC58" s="1">
        <v>0.10726851851851853</v>
      </c>
      <c r="AD58" s="1">
        <v>0.12386574074074075</v>
      </c>
      <c r="AE58" s="1">
        <v>0.13157407407407407</v>
      </c>
      <c r="AF58" s="1">
        <v>0.13365740740740742</v>
      </c>
      <c r="AG58" s="1">
        <v>0.15175925925925926</v>
      </c>
      <c r="AH58" s="63"/>
      <c r="AI58" t="s">
        <v>14</v>
      </c>
      <c r="AJ58" t="s">
        <v>112</v>
      </c>
      <c r="AL58" t="s">
        <v>16</v>
      </c>
      <c r="AM58">
        <v>237.8</v>
      </c>
      <c r="AN58" t="s">
        <v>17</v>
      </c>
      <c r="AP58" t="s">
        <v>18</v>
      </c>
      <c r="AR58" s="1">
        <v>8.7708333333333333E-2</v>
      </c>
      <c r="AS58" s="1">
        <v>9.7106481481481488E-2</v>
      </c>
      <c r="AT58" s="1">
        <v>0.10912037037037037</v>
      </c>
      <c r="AU58" s="1">
        <v>0.11614583333333334</v>
      </c>
      <c r="AV58" s="1">
        <v>0.12533564814814815</v>
      </c>
      <c r="AY58" s="63"/>
    </row>
    <row r="59" spans="1:51" x14ac:dyDescent="0.2">
      <c r="A59" t="s">
        <v>19</v>
      </c>
      <c r="D59" t="s">
        <v>21</v>
      </c>
      <c r="E59">
        <v>1.0376000000000001</v>
      </c>
      <c r="F59" t="s">
        <v>22</v>
      </c>
      <c r="H59" t="s">
        <v>23</v>
      </c>
      <c r="J59" s="1">
        <v>6.4062500000000008E-2</v>
      </c>
      <c r="K59" s="1">
        <v>6.9212962962962962E-2</v>
      </c>
      <c r="L59" s="1">
        <v>7.8472222222222221E-2</v>
      </c>
      <c r="M59" s="1">
        <v>9.2592592592592601E-2</v>
      </c>
      <c r="N59" s="1">
        <v>0.10503472222222222</v>
      </c>
      <c r="O59" s="1">
        <v>0.11241898148148148</v>
      </c>
      <c r="P59" s="1">
        <v>0.1341087962962963</v>
      </c>
      <c r="Q59" s="63"/>
      <c r="R59" s="16" t="s">
        <v>24</v>
      </c>
      <c r="S59" s="62" t="s">
        <v>113</v>
      </c>
      <c r="T59" s="16"/>
      <c r="U59" t="s">
        <v>25</v>
      </c>
      <c r="V59">
        <v>0</v>
      </c>
      <c r="W59" t="s">
        <v>22</v>
      </c>
      <c r="Y59" t="s">
        <v>26</v>
      </c>
      <c r="AA59">
        <v>6</v>
      </c>
      <c r="AB59">
        <v>9</v>
      </c>
      <c r="AC59">
        <v>51</v>
      </c>
      <c r="AD59">
        <v>39</v>
      </c>
      <c r="AE59">
        <v>15</v>
      </c>
      <c r="AF59">
        <v>12</v>
      </c>
      <c r="AG59">
        <v>97</v>
      </c>
      <c r="AH59" s="63"/>
      <c r="AI59" t="s">
        <v>19</v>
      </c>
      <c r="AJ59" t="s">
        <v>15</v>
      </c>
      <c r="AL59" t="s">
        <v>21</v>
      </c>
      <c r="AM59">
        <v>1.4356</v>
      </c>
      <c r="AN59" t="s">
        <v>22</v>
      </c>
      <c r="AP59" t="s">
        <v>23</v>
      </c>
      <c r="AR59" s="1">
        <v>8.9861111111111114E-2</v>
      </c>
      <c r="AS59" s="1">
        <v>9.8518518518518519E-2</v>
      </c>
      <c r="AT59" s="1">
        <v>0.10987268518518518</v>
      </c>
      <c r="AU59" s="1">
        <v>0.11668981481481482</v>
      </c>
      <c r="AV59" s="1">
        <v>0.12685185185185185</v>
      </c>
      <c r="AY59" s="63"/>
    </row>
    <row r="60" spans="1:51" x14ac:dyDescent="0.2">
      <c r="A60" t="s">
        <v>24</v>
      </c>
      <c r="D60" t="s">
        <v>25</v>
      </c>
      <c r="E60">
        <v>0</v>
      </c>
      <c r="F60" t="s">
        <v>22</v>
      </c>
      <c r="H60" t="s">
        <v>26</v>
      </c>
      <c r="J60">
        <v>40</v>
      </c>
      <c r="K60">
        <v>48</v>
      </c>
      <c r="L60">
        <v>121</v>
      </c>
      <c r="M60">
        <v>126</v>
      </c>
      <c r="N60">
        <v>24</v>
      </c>
      <c r="O60">
        <v>28</v>
      </c>
      <c r="P60">
        <v>85</v>
      </c>
      <c r="Q60" s="63"/>
      <c r="R60" s="16" t="s">
        <v>27</v>
      </c>
      <c r="S60" s="16">
        <v>0</v>
      </c>
      <c r="T60" s="16"/>
      <c r="U60" t="s">
        <v>28</v>
      </c>
      <c r="V60">
        <v>100.7</v>
      </c>
      <c r="W60" t="s">
        <v>29</v>
      </c>
      <c r="Y60" t="s">
        <v>176</v>
      </c>
      <c r="Z60" t="s">
        <v>17</v>
      </c>
      <c r="AA60">
        <v>193.01859999999999</v>
      </c>
      <c r="AB60">
        <v>187.36600000000001</v>
      </c>
      <c r="AC60">
        <v>172.45179999999999</v>
      </c>
      <c r="AD60">
        <v>95.731899999999996</v>
      </c>
      <c r="AE60">
        <v>69.402199999999993</v>
      </c>
      <c r="AF60">
        <v>53.823599999999999</v>
      </c>
      <c r="AG60">
        <v>45.1477</v>
      </c>
      <c r="AH60" s="63"/>
      <c r="AI60" t="s">
        <v>24</v>
      </c>
      <c r="AJ60" t="s">
        <v>113</v>
      </c>
      <c r="AL60" t="s">
        <v>25</v>
      </c>
      <c r="AM60">
        <v>0</v>
      </c>
      <c r="AN60" t="s">
        <v>22</v>
      </c>
      <c r="AP60" t="s">
        <v>26</v>
      </c>
      <c r="AR60">
        <v>94</v>
      </c>
      <c r="AS60">
        <v>60</v>
      </c>
      <c r="AT60">
        <v>33</v>
      </c>
      <c r="AU60">
        <v>23</v>
      </c>
      <c r="AV60">
        <v>65</v>
      </c>
      <c r="AY60" s="63"/>
    </row>
    <row r="61" spans="1:51" x14ac:dyDescent="0.2">
      <c r="A61" t="s">
        <v>27</v>
      </c>
      <c r="B61">
        <v>0</v>
      </c>
      <c r="D61" t="s">
        <v>28</v>
      </c>
      <c r="E61">
        <v>102</v>
      </c>
      <c r="F61" t="s">
        <v>29</v>
      </c>
      <c r="H61" t="s">
        <v>114</v>
      </c>
      <c r="I61" t="s">
        <v>17</v>
      </c>
      <c r="J61">
        <v>286.21010000000001</v>
      </c>
      <c r="K61">
        <v>283.68090000000001</v>
      </c>
      <c r="L61">
        <v>273.072</v>
      </c>
      <c r="M61">
        <v>246.4297</v>
      </c>
      <c r="N61">
        <v>225.49209999999999</v>
      </c>
      <c r="O61">
        <v>207.64859999999999</v>
      </c>
      <c r="P61">
        <v>189.07679999999999</v>
      </c>
      <c r="Q61" s="63"/>
      <c r="R61" s="16" t="s">
        <v>31</v>
      </c>
      <c r="S61" s="16">
        <v>0</v>
      </c>
      <c r="T61" s="16"/>
      <c r="U61" t="s">
        <v>32</v>
      </c>
      <c r="V61">
        <v>0.92</v>
      </c>
      <c r="X61" t="s">
        <v>33</v>
      </c>
      <c r="Y61" t="s">
        <v>177</v>
      </c>
      <c r="Z61" t="s">
        <v>35</v>
      </c>
      <c r="AA61">
        <v>6.5740999999999996</v>
      </c>
      <c r="AB61">
        <v>6.8243999999999998</v>
      </c>
      <c r="AC61">
        <v>22.588799999999999</v>
      </c>
      <c r="AD61">
        <v>26.8825</v>
      </c>
      <c r="AE61">
        <v>9.7714999999999996</v>
      </c>
      <c r="AF61">
        <v>49.145699999999998</v>
      </c>
      <c r="AG61">
        <v>0.26279999999999998</v>
      </c>
      <c r="AH61" s="63"/>
      <c r="AI61" t="s">
        <v>27</v>
      </c>
      <c r="AJ61">
        <v>0</v>
      </c>
      <c r="AL61" t="s">
        <v>28</v>
      </c>
      <c r="AM61">
        <v>101.4</v>
      </c>
      <c r="AN61" t="s">
        <v>29</v>
      </c>
      <c r="AP61" t="s">
        <v>114</v>
      </c>
      <c r="AQ61" t="s">
        <v>17</v>
      </c>
      <c r="AR61">
        <v>202.29310000000001</v>
      </c>
      <c r="AS61">
        <v>175.143</v>
      </c>
      <c r="AT61">
        <v>148.42869999999999</v>
      </c>
      <c r="AU61">
        <v>113.2062</v>
      </c>
      <c r="AV61">
        <v>92.611500000000007</v>
      </c>
      <c r="AY61" s="63"/>
    </row>
    <row r="62" spans="1:51" x14ac:dyDescent="0.2">
      <c r="A62" t="s">
        <v>31</v>
      </c>
      <c r="B62">
        <v>0</v>
      </c>
      <c r="D62" t="s">
        <v>32</v>
      </c>
      <c r="E62">
        <v>0.92</v>
      </c>
      <c r="G62" s="2" t="s">
        <v>33</v>
      </c>
      <c r="H62" t="s">
        <v>115</v>
      </c>
      <c r="I62" t="s">
        <v>44</v>
      </c>
      <c r="J62">
        <v>6.7103999999999999</v>
      </c>
      <c r="K62">
        <v>7.1512000000000002</v>
      </c>
      <c r="L62">
        <v>19.890599999999999</v>
      </c>
      <c r="M62">
        <v>24.875800000000002</v>
      </c>
      <c r="N62">
        <v>5.9085999999999999</v>
      </c>
      <c r="O62">
        <v>43.269199999999998</v>
      </c>
      <c r="P62">
        <v>1.5889</v>
      </c>
      <c r="Q62" s="63"/>
      <c r="R62" s="16" t="s">
        <v>36</v>
      </c>
      <c r="S62" s="16">
        <v>2.5</v>
      </c>
      <c r="T62" s="16" t="s">
        <v>37</v>
      </c>
      <c r="U62" t="s">
        <v>38</v>
      </c>
      <c r="V62" t="s">
        <v>116</v>
      </c>
      <c r="Y62" t="s">
        <v>178</v>
      </c>
      <c r="Z62" t="s">
        <v>17</v>
      </c>
      <c r="AA62">
        <v>97.764799999999994</v>
      </c>
      <c r="AB62">
        <v>-42.158499999999997</v>
      </c>
      <c r="AC62">
        <v>137.23920000000001</v>
      </c>
      <c r="AD62">
        <v>298.17720000000003</v>
      </c>
      <c r="AE62">
        <v>310.87470000000002</v>
      </c>
      <c r="AF62">
        <v>306.54309999999998</v>
      </c>
      <c r="AG62">
        <v>399.29340000000002</v>
      </c>
      <c r="AH62" s="63"/>
      <c r="AI62" t="s">
        <v>31</v>
      </c>
      <c r="AJ62">
        <v>0</v>
      </c>
      <c r="AL62" t="s">
        <v>32</v>
      </c>
      <c r="AM62">
        <v>0.92</v>
      </c>
      <c r="AO62" t="s">
        <v>33</v>
      </c>
      <c r="AP62" t="s">
        <v>184</v>
      </c>
      <c r="AQ62" t="s">
        <v>35</v>
      </c>
      <c r="AR62">
        <v>14.4557</v>
      </c>
      <c r="AS62">
        <v>15.633800000000001</v>
      </c>
      <c r="AT62">
        <v>5.1280000000000001</v>
      </c>
      <c r="AU62">
        <v>33.313800000000001</v>
      </c>
      <c r="AV62">
        <v>0.12230000000000001</v>
      </c>
      <c r="AY62" s="63"/>
    </row>
    <row r="63" spans="1:51" x14ac:dyDescent="0.2">
      <c r="A63" t="s">
        <v>36</v>
      </c>
      <c r="B63">
        <v>2.5</v>
      </c>
      <c r="C63" t="s">
        <v>37</v>
      </c>
      <c r="D63" t="s">
        <v>38</v>
      </c>
      <c r="H63" t="s">
        <v>117</v>
      </c>
      <c r="I63" t="s">
        <v>17</v>
      </c>
      <c r="J63">
        <v>17.474499999999999</v>
      </c>
      <c r="K63">
        <v>55.790300000000002</v>
      </c>
      <c r="L63">
        <v>397.48099999999999</v>
      </c>
      <c r="M63">
        <v>557.88049999999998</v>
      </c>
      <c r="N63">
        <v>554.40390000000002</v>
      </c>
      <c r="O63">
        <v>501.70409999999998</v>
      </c>
      <c r="P63">
        <v>796.50149999999996</v>
      </c>
      <c r="Q63" s="63"/>
      <c r="R63" s="16" t="s">
        <v>41</v>
      </c>
      <c r="S63" s="16">
        <v>5</v>
      </c>
      <c r="T63" s="16" t="s">
        <v>42</v>
      </c>
      <c r="U63" t="s">
        <v>43</v>
      </c>
      <c r="V63">
        <v>-2</v>
      </c>
      <c r="W63" t="s">
        <v>44</v>
      </c>
      <c r="Y63" t="s">
        <v>199</v>
      </c>
      <c r="Z63" t="s">
        <v>35</v>
      </c>
      <c r="AA63">
        <v>1.0256000000000001</v>
      </c>
      <c r="AB63">
        <v>-2.6989000000000001</v>
      </c>
      <c r="AC63">
        <v>-7.9570999999999996</v>
      </c>
      <c r="AD63">
        <v>-10.6297</v>
      </c>
      <c r="AE63">
        <v>3.3683000000000001</v>
      </c>
      <c r="AF63">
        <v>40.241199999999999</v>
      </c>
      <c r="AG63">
        <v>9.0216999999999992</v>
      </c>
      <c r="AH63" s="63"/>
      <c r="AI63" t="s">
        <v>36</v>
      </c>
      <c r="AJ63">
        <v>2.5</v>
      </c>
      <c r="AK63" t="s">
        <v>37</v>
      </c>
      <c r="AL63" t="s">
        <v>38</v>
      </c>
      <c r="AM63" t="s">
        <v>116</v>
      </c>
      <c r="AP63" t="s">
        <v>117</v>
      </c>
      <c r="AQ63" t="s">
        <v>17</v>
      </c>
      <c r="AR63">
        <v>2.8359999999999999</v>
      </c>
      <c r="AS63">
        <v>3.0994000000000002</v>
      </c>
      <c r="AT63">
        <v>3.0989</v>
      </c>
      <c r="AU63">
        <v>3.1027999999999998</v>
      </c>
      <c r="AV63">
        <v>3.2662</v>
      </c>
      <c r="AY63" s="63"/>
    </row>
    <row r="64" spans="1:51" x14ac:dyDescent="0.2">
      <c r="A64" t="s">
        <v>41</v>
      </c>
      <c r="B64">
        <v>5</v>
      </c>
      <c r="C64" t="s">
        <v>42</v>
      </c>
      <c r="D64" t="s">
        <v>43</v>
      </c>
      <c r="E64">
        <v>-2</v>
      </c>
      <c r="F64" t="s">
        <v>44</v>
      </c>
      <c r="H64" t="s">
        <v>118</v>
      </c>
      <c r="I64" t="s">
        <v>44</v>
      </c>
      <c r="J64">
        <v>-13.036199999999999</v>
      </c>
      <c r="K64">
        <v>-14.829000000000001</v>
      </c>
      <c r="L64">
        <v>-94.081500000000005</v>
      </c>
      <c r="M64">
        <v>-42.8065</v>
      </c>
      <c r="N64">
        <v>84.9084</v>
      </c>
      <c r="O64">
        <v>108.4824</v>
      </c>
      <c r="P64">
        <v>38.765099999999997</v>
      </c>
      <c r="Q64" s="63"/>
      <c r="R64" s="16" t="s">
        <v>47</v>
      </c>
      <c r="S64" s="16">
        <v>2</v>
      </c>
      <c r="T64" s="16" t="s">
        <v>48</v>
      </c>
      <c r="U64" t="s">
        <v>49</v>
      </c>
      <c r="V64">
        <v>2.5000000000000001E-2</v>
      </c>
      <c r="AH64" s="63"/>
      <c r="AI64" t="s">
        <v>41</v>
      </c>
      <c r="AJ64">
        <v>5</v>
      </c>
      <c r="AK64" t="s">
        <v>42</v>
      </c>
      <c r="AL64" t="s">
        <v>43</v>
      </c>
      <c r="AM64">
        <v>-2</v>
      </c>
      <c r="AN64" t="s">
        <v>44</v>
      </c>
      <c r="AP64" t="s">
        <v>118</v>
      </c>
      <c r="AQ64" t="s">
        <v>44</v>
      </c>
      <c r="AR64">
        <v>-3.6400000000000002E-2</v>
      </c>
      <c r="AS64">
        <v>-4.7E-2</v>
      </c>
      <c r="AT64">
        <v>1.8100000000000002E-2</v>
      </c>
      <c r="AU64">
        <v>0.2283</v>
      </c>
      <c r="AV64">
        <v>7.2900000000000006E-2</v>
      </c>
      <c r="AY64" s="63"/>
    </row>
    <row r="65" spans="1:51" x14ac:dyDescent="0.2">
      <c r="A65" t="s">
        <v>47</v>
      </c>
      <c r="B65">
        <v>2</v>
      </c>
      <c r="C65" t="s">
        <v>48</v>
      </c>
      <c r="D65" t="s">
        <v>49</v>
      </c>
      <c r="E65">
        <v>2.5000000000000001E-2</v>
      </c>
      <c r="Q65" s="63"/>
      <c r="R65" s="16"/>
      <c r="S65" s="16"/>
      <c r="T65" s="16"/>
      <c r="AH65" s="63"/>
      <c r="AI65" t="s">
        <v>47</v>
      </c>
      <c r="AJ65">
        <v>2</v>
      </c>
      <c r="AK65" t="s">
        <v>48</v>
      </c>
      <c r="AL65" t="s">
        <v>49</v>
      </c>
      <c r="AM65">
        <v>2.5000000000000001E-2</v>
      </c>
      <c r="AY65" s="63"/>
    </row>
    <row r="66" spans="1:51" x14ac:dyDescent="0.2">
      <c r="Q66" s="63"/>
      <c r="R66" s="3" t="s">
        <v>283</v>
      </c>
      <c r="S66" s="3"/>
      <c r="T66" s="3"/>
      <c r="U66" s="3"/>
      <c r="AH66" s="63"/>
      <c r="AY66" s="63"/>
    </row>
    <row r="67" spans="1:51" x14ac:dyDescent="0.2">
      <c r="A67" s="7" t="s">
        <v>249</v>
      </c>
      <c r="L67" s="63" t="s">
        <v>136</v>
      </c>
      <c r="M67" s="63" t="s">
        <v>137</v>
      </c>
      <c r="N67" s="63" t="s">
        <v>138</v>
      </c>
      <c r="Q67" s="63"/>
      <c r="R67" s="16" t="s">
        <v>109</v>
      </c>
      <c r="S67" s="16" t="s">
        <v>174</v>
      </c>
      <c r="T67" s="16" t="s">
        <v>203</v>
      </c>
      <c r="U67" t="s">
        <v>4</v>
      </c>
      <c r="V67" t="s">
        <v>5</v>
      </c>
      <c r="X67" t="s">
        <v>6</v>
      </c>
      <c r="Y67" t="s">
        <v>7</v>
      </c>
      <c r="Z67" t="s">
        <v>8</v>
      </c>
      <c r="AA67">
        <v>1</v>
      </c>
      <c r="AB67">
        <v>2</v>
      </c>
      <c r="AC67">
        <v>3</v>
      </c>
      <c r="AD67">
        <v>4</v>
      </c>
      <c r="AE67">
        <v>5</v>
      </c>
      <c r="AF67">
        <v>6</v>
      </c>
      <c r="AG67">
        <v>7</v>
      </c>
      <c r="AH67" s="63"/>
      <c r="AI67" s="7" t="s">
        <v>250</v>
      </c>
      <c r="AY67" s="63"/>
    </row>
    <row r="68" spans="1:51" x14ac:dyDescent="0.2">
      <c r="A68" s="18" t="s">
        <v>119</v>
      </c>
      <c r="B68" s="18"/>
      <c r="J68" s="15" t="s">
        <v>135</v>
      </c>
      <c r="K68" s="15" t="s">
        <v>51</v>
      </c>
      <c r="L68" s="15" t="s">
        <v>56</v>
      </c>
      <c r="M68" s="15" t="s">
        <v>57</v>
      </c>
      <c r="N68" s="15" t="s">
        <v>132</v>
      </c>
      <c r="O68" s="15" t="s">
        <v>133</v>
      </c>
      <c r="P68" s="15" t="s">
        <v>59</v>
      </c>
      <c r="Q68" s="63"/>
      <c r="R68" s="16" t="s">
        <v>9</v>
      </c>
      <c r="S68" s="16"/>
      <c r="T68" s="16"/>
      <c r="U68" t="s">
        <v>11</v>
      </c>
      <c r="V68">
        <v>30</v>
      </c>
      <c r="W68" t="s">
        <v>12</v>
      </c>
      <c r="Y68" t="s">
        <v>13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 s="63"/>
      <c r="AI68" s="4" t="s">
        <v>183</v>
      </c>
      <c r="AJ68" s="4"/>
      <c r="AK68" s="4"/>
      <c r="AL68" s="40" t="s">
        <v>51</v>
      </c>
      <c r="AR68" s="19" t="s">
        <v>60</v>
      </c>
      <c r="AS68" s="19" t="s">
        <v>180</v>
      </c>
      <c r="AT68" s="19" t="s">
        <v>181</v>
      </c>
      <c r="AU68" s="19" t="s">
        <v>182</v>
      </c>
      <c r="AV68" s="19" t="s">
        <v>59</v>
      </c>
      <c r="AY68" s="63"/>
    </row>
    <row r="69" spans="1:51" x14ac:dyDescent="0.2">
      <c r="A69" t="s">
        <v>109</v>
      </c>
      <c r="B69" t="s">
        <v>110</v>
      </c>
      <c r="C69" t="s">
        <v>120</v>
      </c>
      <c r="D69" t="s">
        <v>4</v>
      </c>
      <c r="E69" t="s">
        <v>5</v>
      </c>
      <c r="G69" t="s">
        <v>6</v>
      </c>
      <c r="H69" t="s">
        <v>7</v>
      </c>
      <c r="I69" t="s">
        <v>8</v>
      </c>
      <c r="J69">
        <v>1</v>
      </c>
      <c r="K69">
        <v>2</v>
      </c>
      <c r="L69">
        <v>3</v>
      </c>
      <c r="M69">
        <v>4</v>
      </c>
      <c r="N69">
        <v>5</v>
      </c>
      <c r="O69">
        <v>6</v>
      </c>
      <c r="P69">
        <v>7</v>
      </c>
      <c r="Q69" s="63"/>
      <c r="R69" s="16" t="s">
        <v>14</v>
      </c>
      <c r="S69" s="16" t="s">
        <v>121</v>
      </c>
      <c r="T69" s="16"/>
      <c r="U69" t="s">
        <v>16</v>
      </c>
      <c r="V69">
        <v>215.95</v>
      </c>
      <c r="W69" t="s">
        <v>17</v>
      </c>
      <c r="Y69" t="s">
        <v>18</v>
      </c>
      <c r="AA69" s="1">
        <v>9.5960648148148142E-2</v>
      </c>
      <c r="AB69" s="1">
        <v>0.10255787037037038</v>
      </c>
      <c r="AC69" s="1">
        <v>0.10844907407407407</v>
      </c>
      <c r="AD69" s="1">
        <v>0.12962962962962962</v>
      </c>
      <c r="AE69" s="1">
        <v>0.13815972222222223</v>
      </c>
      <c r="AF69" s="1">
        <v>0.1398263888888889</v>
      </c>
      <c r="AG69" s="1">
        <v>0.16193287037037038</v>
      </c>
      <c r="AH69" s="63"/>
      <c r="AI69" t="s">
        <v>109</v>
      </c>
      <c r="AJ69" t="s">
        <v>110</v>
      </c>
      <c r="AK69" t="s">
        <v>120</v>
      </c>
      <c r="AL69" t="s">
        <v>4</v>
      </c>
      <c r="AM69" t="s">
        <v>5</v>
      </c>
      <c r="AO69" t="s">
        <v>6</v>
      </c>
      <c r="AP69" t="s">
        <v>7</v>
      </c>
      <c r="AQ69" t="s">
        <v>8</v>
      </c>
      <c r="AR69">
        <v>1</v>
      </c>
      <c r="AS69">
        <v>2</v>
      </c>
      <c r="AT69">
        <v>3</v>
      </c>
      <c r="AU69">
        <v>4</v>
      </c>
      <c r="AV69">
        <v>5</v>
      </c>
      <c r="AY69" s="63"/>
    </row>
    <row r="70" spans="1:51" x14ac:dyDescent="0.2">
      <c r="A70" t="s">
        <v>9</v>
      </c>
      <c r="D70" t="s">
        <v>11</v>
      </c>
      <c r="E70">
        <v>15</v>
      </c>
      <c r="F70" t="s">
        <v>12</v>
      </c>
      <c r="H70" t="s">
        <v>13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63"/>
      <c r="R70" s="16" t="s">
        <v>19</v>
      </c>
      <c r="S70" s="16" t="s">
        <v>15</v>
      </c>
      <c r="T70" s="16"/>
      <c r="U70" t="s">
        <v>21</v>
      </c>
      <c r="V70">
        <v>1.8492</v>
      </c>
      <c r="W70" t="s">
        <v>22</v>
      </c>
      <c r="Y70" t="s">
        <v>23</v>
      </c>
      <c r="AA70" s="1">
        <v>9.7280092592592585E-2</v>
      </c>
      <c r="AB70" s="1">
        <v>0.10325231481481482</v>
      </c>
      <c r="AC70" s="1">
        <v>0.10907407407407409</v>
      </c>
      <c r="AD70" s="1">
        <v>0.13115740740740742</v>
      </c>
      <c r="AE70" s="1">
        <v>0.13829861111111111</v>
      </c>
      <c r="AF70" s="1">
        <v>0.14024305555555555</v>
      </c>
      <c r="AG70" s="1">
        <v>0.16401620370370371</v>
      </c>
      <c r="AH70" s="63"/>
      <c r="AI70" t="s">
        <v>9</v>
      </c>
      <c r="AL70" t="s">
        <v>11</v>
      </c>
      <c r="AM70">
        <v>25</v>
      </c>
      <c r="AN70" t="s">
        <v>12</v>
      </c>
      <c r="AP70" t="s">
        <v>13</v>
      </c>
      <c r="AR70">
        <v>0</v>
      </c>
      <c r="AS70">
        <v>0</v>
      </c>
      <c r="AT70">
        <v>0</v>
      </c>
      <c r="AU70">
        <v>0</v>
      </c>
      <c r="AV70">
        <v>0</v>
      </c>
      <c r="AY70" s="63"/>
    </row>
    <row r="71" spans="1:51" x14ac:dyDescent="0.2">
      <c r="A71" t="s">
        <v>14</v>
      </c>
      <c r="D71" t="s">
        <v>16</v>
      </c>
      <c r="E71">
        <v>291.93</v>
      </c>
      <c r="F71" t="s">
        <v>17</v>
      </c>
      <c r="H71" t="s">
        <v>18</v>
      </c>
      <c r="J71" s="1">
        <v>6.4814814814814811E-2</v>
      </c>
      <c r="K71" s="1">
        <v>6.9305555555555551E-2</v>
      </c>
      <c r="L71" s="1">
        <v>8.1458333333333341E-2</v>
      </c>
      <c r="M71" s="1">
        <v>9.7453703703703709E-2</v>
      </c>
      <c r="N71" s="1">
        <v>0.10400462962962963</v>
      </c>
      <c r="O71" s="1">
        <v>0.11232638888888889</v>
      </c>
      <c r="P71" s="1">
        <v>0.13655092592592591</v>
      </c>
      <c r="Q71" s="63"/>
      <c r="R71" s="16" t="s">
        <v>24</v>
      </c>
      <c r="S71" s="62" t="s">
        <v>122</v>
      </c>
      <c r="T71" s="16"/>
      <c r="U71" t="s">
        <v>25</v>
      </c>
      <c r="V71">
        <v>0</v>
      </c>
      <c r="W71" t="s">
        <v>22</v>
      </c>
      <c r="Y71" t="s">
        <v>26</v>
      </c>
      <c r="AA71">
        <v>57</v>
      </c>
      <c r="AB71">
        <v>30</v>
      </c>
      <c r="AC71">
        <v>27</v>
      </c>
      <c r="AD71">
        <v>66</v>
      </c>
      <c r="AE71">
        <v>6</v>
      </c>
      <c r="AF71">
        <v>18</v>
      </c>
      <c r="AG71">
        <v>90</v>
      </c>
      <c r="AH71" s="63"/>
      <c r="AI71" t="s">
        <v>14</v>
      </c>
      <c r="AJ71" t="s">
        <v>121</v>
      </c>
      <c r="AL71" t="s">
        <v>16</v>
      </c>
      <c r="AM71">
        <v>237.8</v>
      </c>
      <c r="AN71" t="s">
        <v>17</v>
      </c>
      <c r="AP71" t="s">
        <v>18</v>
      </c>
      <c r="AR71" s="1">
        <v>8.8460648148148149E-2</v>
      </c>
      <c r="AS71" s="1">
        <v>9.959490740740741E-2</v>
      </c>
      <c r="AT71" s="1">
        <v>0.10890046296296296</v>
      </c>
      <c r="AU71" s="1">
        <v>0.11646990740740741</v>
      </c>
      <c r="AV71" s="1">
        <v>0.13495370370370371</v>
      </c>
      <c r="AY71" s="63"/>
    </row>
    <row r="72" spans="1:51" x14ac:dyDescent="0.2">
      <c r="A72" t="s">
        <v>19</v>
      </c>
      <c r="D72" t="s">
        <v>21</v>
      </c>
      <c r="E72">
        <v>1.2921</v>
      </c>
      <c r="F72" t="s">
        <v>22</v>
      </c>
      <c r="H72" t="s">
        <v>23</v>
      </c>
      <c r="J72" s="1">
        <v>6.6400462962962967E-2</v>
      </c>
      <c r="K72" s="1">
        <v>6.9768518518518521E-2</v>
      </c>
      <c r="L72" s="1">
        <v>8.2488425925925923E-2</v>
      </c>
      <c r="M72" s="1">
        <v>9.8483796296296292E-2</v>
      </c>
      <c r="N72" s="1">
        <v>0.10465277777777778</v>
      </c>
      <c r="O72" s="1">
        <v>0.11307870370370371</v>
      </c>
      <c r="P72" s="1">
        <v>0.13833333333333334</v>
      </c>
      <c r="Q72" s="63"/>
      <c r="R72" s="16" t="s">
        <v>27</v>
      </c>
      <c r="S72" s="62">
        <v>0</v>
      </c>
      <c r="T72" s="16"/>
      <c r="U72" t="s">
        <v>28</v>
      </c>
      <c r="V72">
        <v>100.7</v>
      </c>
      <c r="W72" t="s">
        <v>29</v>
      </c>
      <c r="Y72" t="s">
        <v>204</v>
      </c>
      <c r="Z72" t="s">
        <v>17</v>
      </c>
      <c r="AA72">
        <v>201.55099999999999</v>
      </c>
      <c r="AB72">
        <v>195.7919</v>
      </c>
      <c r="AC72">
        <v>183.1491</v>
      </c>
      <c r="AD72">
        <v>118.59869999999999</v>
      </c>
      <c r="AE72">
        <v>98.581299999999999</v>
      </c>
      <c r="AF72">
        <v>90.359499999999997</v>
      </c>
      <c r="AG72">
        <v>62.581800000000001</v>
      </c>
      <c r="AH72" s="63"/>
      <c r="AI72" t="s">
        <v>19</v>
      </c>
      <c r="AJ72" t="s">
        <v>15</v>
      </c>
      <c r="AL72" t="s">
        <v>21</v>
      </c>
      <c r="AM72">
        <v>1.6588000000000001</v>
      </c>
      <c r="AN72" t="s">
        <v>22</v>
      </c>
      <c r="AP72" t="s">
        <v>23</v>
      </c>
      <c r="AR72" s="1">
        <v>9.105324074074074E-2</v>
      </c>
      <c r="AS72" s="1">
        <v>0.10252314814814815</v>
      </c>
      <c r="AT72" s="1">
        <v>0.1095486111111111</v>
      </c>
      <c r="AU72" s="1">
        <v>0.11711805555555554</v>
      </c>
      <c r="AV72" s="1">
        <v>0.13820601851851852</v>
      </c>
      <c r="AY72" s="63"/>
    </row>
    <row r="73" spans="1:51" x14ac:dyDescent="0.2">
      <c r="A73" t="s">
        <v>24</v>
      </c>
      <c r="D73" t="s">
        <v>25</v>
      </c>
      <c r="E73">
        <v>0</v>
      </c>
      <c r="F73" t="s">
        <v>22</v>
      </c>
      <c r="H73" t="s">
        <v>26</v>
      </c>
      <c r="J73">
        <v>69</v>
      </c>
      <c r="K73">
        <v>21</v>
      </c>
      <c r="L73">
        <v>44</v>
      </c>
      <c r="M73">
        <v>44</v>
      </c>
      <c r="N73">
        <v>29</v>
      </c>
      <c r="O73">
        <v>32</v>
      </c>
      <c r="P73">
        <v>77</v>
      </c>
      <c r="Q73" s="63"/>
      <c r="R73" s="16" t="s">
        <v>31</v>
      </c>
      <c r="S73" s="16">
        <v>0</v>
      </c>
      <c r="T73" s="16"/>
      <c r="U73" t="s">
        <v>32</v>
      </c>
      <c r="V73">
        <v>0.92</v>
      </c>
      <c r="X73" t="s">
        <v>33</v>
      </c>
      <c r="Y73" t="s">
        <v>205</v>
      </c>
      <c r="Z73" t="s">
        <v>35</v>
      </c>
      <c r="AA73">
        <v>4.9911000000000003</v>
      </c>
      <c r="AB73">
        <v>4.4440999999999997</v>
      </c>
      <c r="AC73">
        <v>11.5869</v>
      </c>
      <c r="AD73">
        <v>16.250900000000001</v>
      </c>
      <c r="AE73">
        <v>8.5409000000000006</v>
      </c>
      <c r="AF73">
        <v>26.925599999999999</v>
      </c>
      <c r="AG73">
        <v>0.217</v>
      </c>
      <c r="AH73" s="63"/>
      <c r="AI73" t="s">
        <v>24</v>
      </c>
      <c r="AJ73" t="s">
        <v>122</v>
      </c>
      <c r="AL73" t="s">
        <v>25</v>
      </c>
      <c r="AM73">
        <v>0</v>
      </c>
      <c r="AN73" t="s">
        <v>22</v>
      </c>
      <c r="AP73" t="s">
        <v>26</v>
      </c>
      <c r="AR73">
        <v>112</v>
      </c>
      <c r="AS73">
        <v>126</v>
      </c>
      <c r="AT73">
        <v>28</v>
      </c>
      <c r="AU73">
        <v>28</v>
      </c>
      <c r="AV73">
        <v>140</v>
      </c>
      <c r="AY73" s="63"/>
    </row>
    <row r="74" spans="1:51" x14ac:dyDescent="0.2">
      <c r="A74" t="s">
        <v>27</v>
      </c>
      <c r="B74">
        <v>0</v>
      </c>
      <c r="D74" t="s">
        <v>28</v>
      </c>
      <c r="E74">
        <v>102</v>
      </c>
      <c r="F74" t="s">
        <v>29</v>
      </c>
      <c r="H74" t="s">
        <v>123</v>
      </c>
      <c r="I74" t="s">
        <v>17</v>
      </c>
      <c r="J74">
        <v>278.68619999999999</v>
      </c>
      <c r="K74">
        <v>276.71499999999997</v>
      </c>
      <c r="L74">
        <v>262.38290000000001</v>
      </c>
      <c r="M74">
        <v>238.9426</v>
      </c>
      <c r="N74">
        <v>234.02979999999999</v>
      </c>
      <c r="O74">
        <v>215.58320000000001</v>
      </c>
      <c r="P74">
        <v>198.6317</v>
      </c>
      <c r="Q74" s="63"/>
      <c r="R74" s="16" t="s">
        <v>36</v>
      </c>
      <c r="S74" s="16">
        <v>2.5</v>
      </c>
      <c r="T74" s="16" t="s">
        <v>37</v>
      </c>
      <c r="U74" t="s">
        <v>38</v>
      </c>
      <c r="V74" t="s">
        <v>116</v>
      </c>
      <c r="Y74" t="s">
        <v>206</v>
      </c>
      <c r="Z74" t="s">
        <v>17</v>
      </c>
      <c r="AA74">
        <v>-165.67160000000001</v>
      </c>
      <c r="AB74">
        <v>-393.28919999999999</v>
      </c>
      <c r="AC74">
        <v>-54.358600000000003</v>
      </c>
      <c r="AD74">
        <v>154.47819999999999</v>
      </c>
      <c r="AE74">
        <v>213.45570000000001</v>
      </c>
      <c r="AF74">
        <v>240.04990000000001</v>
      </c>
      <c r="AG74">
        <v>640.37779999999998</v>
      </c>
      <c r="AH74" s="63"/>
      <c r="AI74" t="s">
        <v>27</v>
      </c>
      <c r="AJ74">
        <v>0</v>
      </c>
      <c r="AL74" t="s">
        <v>28</v>
      </c>
      <c r="AM74">
        <v>101.4</v>
      </c>
      <c r="AN74" t="s">
        <v>29</v>
      </c>
      <c r="AP74" t="s">
        <v>123</v>
      </c>
      <c r="AQ74" t="s">
        <v>17</v>
      </c>
      <c r="AR74">
        <v>201.8169</v>
      </c>
      <c r="AS74">
        <v>165.67760000000001</v>
      </c>
      <c r="AT74">
        <v>147.54509999999999</v>
      </c>
      <c r="AU74">
        <v>103.2223</v>
      </c>
      <c r="AV74">
        <v>80.72</v>
      </c>
      <c r="AY74" s="63"/>
    </row>
    <row r="75" spans="1:51" x14ac:dyDescent="0.2">
      <c r="A75" t="s">
        <v>31</v>
      </c>
      <c r="B75">
        <v>0</v>
      </c>
      <c r="D75" t="s">
        <v>32</v>
      </c>
      <c r="E75">
        <v>0.92</v>
      </c>
      <c r="G75" s="2" t="s">
        <v>33</v>
      </c>
      <c r="H75" t="s">
        <v>124</v>
      </c>
      <c r="I75" t="s">
        <v>44</v>
      </c>
      <c r="J75">
        <v>6.5065999999999997</v>
      </c>
      <c r="K75">
        <v>6.7568000000000001</v>
      </c>
      <c r="L75">
        <v>14.1934</v>
      </c>
      <c r="M75">
        <v>17.3977</v>
      </c>
      <c r="N75">
        <v>7.4561999999999999</v>
      </c>
      <c r="O75">
        <v>37.252600000000001</v>
      </c>
      <c r="P75">
        <v>1.8985000000000001</v>
      </c>
      <c r="Q75" s="63"/>
      <c r="R75" s="16" t="s">
        <v>41</v>
      </c>
      <c r="S75" s="16">
        <v>5</v>
      </c>
      <c r="T75" s="16" t="s">
        <v>42</v>
      </c>
      <c r="U75" t="s">
        <v>43</v>
      </c>
      <c r="V75">
        <v>-2</v>
      </c>
      <c r="W75" t="s">
        <v>44</v>
      </c>
      <c r="Y75" t="s">
        <v>208</v>
      </c>
      <c r="Z75" t="s">
        <v>35</v>
      </c>
      <c r="AA75">
        <v>-5.2367999999999997</v>
      </c>
      <c r="AB75">
        <v>4.1791999999999998</v>
      </c>
      <c r="AC75">
        <v>-52.1723</v>
      </c>
      <c r="AD75">
        <v>14.867900000000001</v>
      </c>
      <c r="AE75">
        <v>42.115900000000003</v>
      </c>
      <c r="AF75">
        <v>143.6643</v>
      </c>
      <c r="AG75">
        <v>19.3306</v>
      </c>
      <c r="AH75" s="63"/>
      <c r="AI75" t="s">
        <v>31</v>
      </c>
      <c r="AJ75">
        <v>0</v>
      </c>
      <c r="AL75" t="s">
        <v>32</v>
      </c>
      <c r="AM75">
        <v>0.92</v>
      </c>
      <c r="AO75" t="s">
        <v>33</v>
      </c>
      <c r="AP75" t="s">
        <v>185</v>
      </c>
      <c r="AQ75" t="s">
        <v>35</v>
      </c>
      <c r="AR75">
        <v>13.9617</v>
      </c>
      <c r="AS75">
        <v>16.426600000000001</v>
      </c>
      <c r="AT75">
        <v>6.7683999999999997</v>
      </c>
      <c r="AU75">
        <v>38.971899999999998</v>
      </c>
      <c r="AV75">
        <v>0.19409999999999999</v>
      </c>
      <c r="AY75" s="63"/>
    </row>
    <row r="76" spans="1:51" x14ac:dyDescent="0.2">
      <c r="A76" t="s">
        <v>36</v>
      </c>
      <c r="B76">
        <v>2.5</v>
      </c>
      <c r="C76" t="s">
        <v>37</v>
      </c>
      <c r="D76" t="s">
        <v>38</v>
      </c>
      <c r="H76" t="s">
        <v>125</v>
      </c>
      <c r="I76" t="s">
        <v>17</v>
      </c>
      <c r="J76">
        <v>-331.54219999999998</v>
      </c>
      <c r="K76">
        <v>-445.12979999999999</v>
      </c>
      <c r="L76">
        <v>-159.28870000000001</v>
      </c>
      <c r="M76">
        <v>94.770300000000006</v>
      </c>
      <c r="N76">
        <v>104.21599999999999</v>
      </c>
      <c r="O76">
        <v>33.955100000000002</v>
      </c>
      <c r="P76">
        <v>263.84039999999999</v>
      </c>
      <c r="Q76" s="63"/>
      <c r="R76" s="16" t="s">
        <v>47</v>
      </c>
      <c r="S76" s="16">
        <v>2</v>
      </c>
      <c r="T76" s="16" t="s">
        <v>48</v>
      </c>
      <c r="U76" t="s">
        <v>49</v>
      </c>
      <c r="V76">
        <v>2.5000000000000001E-2</v>
      </c>
      <c r="AH76" s="63"/>
      <c r="AI76" t="s">
        <v>36</v>
      </c>
      <c r="AJ76">
        <v>2.5</v>
      </c>
      <c r="AK76" t="s">
        <v>37</v>
      </c>
      <c r="AL76" t="s">
        <v>38</v>
      </c>
      <c r="AM76" t="s">
        <v>116</v>
      </c>
      <c r="AP76" t="s">
        <v>125</v>
      </c>
      <c r="AQ76" t="s">
        <v>17</v>
      </c>
      <c r="AR76">
        <v>1.9266000000000001</v>
      </c>
      <c r="AS76">
        <v>187.86009999999999</v>
      </c>
      <c r="AT76">
        <v>201.92830000000001</v>
      </c>
      <c r="AU76">
        <v>215.54320000000001</v>
      </c>
      <c r="AV76">
        <v>405.75549999999998</v>
      </c>
      <c r="AY76" s="63"/>
    </row>
    <row r="77" spans="1:51" x14ac:dyDescent="0.2">
      <c r="A77" t="s">
        <v>41</v>
      </c>
      <c r="B77">
        <v>5</v>
      </c>
      <c r="C77" t="s">
        <v>42</v>
      </c>
      <c r="D77" t="s">
        <v>43</v>
      </c>
      <c r="E77">
        <v>-2</v>
      </c>
      <c r="F77" t="s">
        <v>44</v>
      </c>
      <c r="H77" t="s">
        <v>126</v>
      </c>
      <c r="I77" t="s">
        <v>44</v>
      </c>
      <c r="J77">
        <v>-10.6303</v>
      </c>
      <c r="K77">
        <v>8.1875</v>
      </c>
      <c r="L77">
        <v>-29.540500000000002</v>
      </c>
      <c r="M77">
        <v>-5.8076999999999996</v>
      </c>
      <c r="N77">
        <v>24.748899999999999</v>
      </c>
      <c r="O77">
        <v>81.778599999999997</v>
      </c>
      <c r="P77">
        <v>38.7181</v>
      </c>
      <c r="Q77" s="63"/>
      <c r="R77" s="16"/>
      <c r="S77" s="16"/>
      <c r="T77" s="16"/>
      <c r="AH77" s="63"/>
      <c r="AI77" t="s">
        <v>41</v>
      </c>
      <c r="AJ77">
        <v>5</v>
      </c>
      <c r="AK77" t="s">
        <v>42</v>
      </c>
      <c r="AL77" t="s">
        <v>43</v>
      </c>
      <c r="AM77">
        <v>-2</v>
      </c>
      <c r="AN77" t="s">
        <v>44</v>
      </c>
      <c r="AP77" t="s">
        <v>126</v>
      </c>
      <c r="AQ77" t="s">
        <v>44</v>
      </c>
      <c r="AR77">
        <v>-30.634499999999999</v>
      </c>
      <c r="AS77">
        <v>-9.9458000000000002</v>
      </c>
      <c r="AT77">
        <v>20.816099999999999</v>
      </c>
      <c r="AU77">
        <v>164.7439</v>
      </c>
      <c r="AV77">
        <v>36.091900000000003</v>
      </c>
      <c r="AY77" s="63"/>
    </row>
    <row r="78" spans="1:51" x14ac:dyDescent="0.2">
      <c r="A78" t="s">
        <v>47</v>
      </c>
      <c r="B78">
        <v>2</v>
      </c>
      <c r="C78" t="s">
        <v>48</v>
      </c>
      <c r="D78" t="s">
        <v>49</v>
      </c>
      <c r="E78">
        <v>2.5000000000000001E-2</v>
      </c>
      <c r="Q78" s="63"/>
      <c r="R78" s="16"/>
      <c r="S78" s="16"/>
      <c r="T78" s="16"/>
      <c r="AH78" s="63"/>
      <c r="AI78" t="s">
        <v>47</v>
      </c>
      <c r="AJ78">
        <v>2</v>
      </c>
      <c r="AK78" t="s">
        <v>48</v>
      </c>
      <c r="AL78" t="s">
        <v>49</v>
      </c>
      <c r="AM78">
        <v>2.5000000000000001E-2</v>
      </c>
      <c r="AY78" s="63"/>
    </row>
    <row r="79" spans="1:51" x14ac:dyDescent="0.2">
      <c r="Q79" s="63"/>
      <c r="R79" s="16"/>
      <c r="S79" s="16"/>
      <c r="T79" s="16"/>
      <c r="AH79" s="63"/>
      <c r="AY79" s="63"/>
    </row>
    <row r="80" spans="1:51" x14ac:dyDescent="0.2">
      <c r="A80" s="43" t="s">
        <v>248</v>
      </c>
      <c r="L80" s="63" t="s">
        <v>136</v>
      </c>
      <c r="M80" s="63" t="s">
        <v>137</v>
      </c>
      <c r="N80" s="63" t="s">
        <v>138</v>
      </c>
      <c r="Q80" s="63"/>
      <c r="R80" s="16"/>
      <c r="S80" s="16"/>
      <c r="T80" s="16"/>
      <c r="AH80" s="63"/>
      <c r="AI80" s="68" t="s">
        <v>246</v>
      </c>
      <c r="AY80" s="63"/>
    </row>
    <row r="81" spans="1:51" x14ac:dyDescent="0.2">
      <c r="A81" s="4" t="s">
        <v>108</v>
      </c>
      <c r="B81" s="4"/>
      <c r="C81" s="4"/>
      <c r="J81" s="15" t="s">
        <v>135</v>
      </c>
      <c r="K81" s="15" t="s">
        <v>10</v>
      </c>
      <c r="L81" s="15" t="s">
        <v>56</v>
      </c>
      <c r="M81" s="15" t="s">
        <v>57</v>
      </c>
      <c r="N81" s="15" t="s">
        <v>132</v>
      </c>
      <c r="O81" s="15" t="s">
        <v>133</v>
      </c>
      <c r="P81" s="15" t="s">
        <v>59</v>
      </c>
      <c r="Q81" s="63"/>
      <c r="R81" s="16"/>
      <c r="S81" s="16"/>
      <c r="T81" s="16"/>
      <c r="AH81" s="63"/>
      <c r="AI81" s="3" t="s">
        <v>215</v>
      </c>
      <c r="AJ81" s="3"/>
      <c r="AK81" s="3"/>
      <c r="AL81" s="39" t="s">
        <v>10</v>
      </c>
      <c r="AR81" s="19" t="s">
        <v>60</v>
      </c>
      <c r="AS81" s="19" t="s">
        <v>180</v>
      </c>
      <c r="AT81" s="19" t="s">
        <v>181</v>
      </c>
      <c r="AU81" s="19" t="s">
        <v>182</v>
      </c>
      <c r="AV81" s="19" t="s">
        <v>59</v>
      </c>
      <c r="AY81" s="63"/>
    </row>
    <row r="82" spans="1:51" x14ac:dyDescent="0.2">
      <c r="A82" t="s">
        <v>109</v>
      </c>
      <c r="B82" t="s">
        <v>110</v>
      </c>
      <c r="C82" t="s">
        <v>111</v>
      </c>
      <c r="D82" t="s">
        <v>4</v>
      </c>
      <c r="E82" t="s">
        <v>5</v>
      </c>
      <c r="G82" t="s">
        <v>6</v>
      </c>
      <c r="H82" t="s">
        <v>7</v>
      </c>
      <c r="I82" t="s">
        <v>8</v>
      </c>
      <c r="J82">
        <v>1</v>
      </c>
      <c r="K82">
        <v>2</v>
      </c>
      <c r="L82">
        <v>3</v>
      </c>
      <c r="M82">
        <v>4</v>
      </c>
      <c r="N82">
        <v>5</v>
      </c>
      <c r="O82">
        <v>6</v>
      </c>
      <c r="P82">
        <v>7</v>
      </c>
      <c r="Q82" s="63"/>
      <c r="R82" s="16"/>
      <c r="S82" s="16"/>
      <c r="T82" s="16"/>
      <c r="AH82" s="63"/>
      <c r="AI82" t="s">
        <v>1</v>
      </c>
      <c r="AJ82" t="s">
        <v>66</v>
      </c>
      <c r="AK82" t="s">
        <v>67</v>
      </c>
      <c r="AL82" t="s">
        <v>4</v>
      </c>
      <c r="AM82" t="s">
        <v>5</v>
      </c>
      <c r="AO82" t="s">
        <v>6</v>
      </c>
      <c r="AP82" t="s">
        <v>7</v>
      </c>
      <c r="AQ82" t="s">
        <v>8</v>
      </c>
      <c r="AR82">
        <v>1</v>
      </c>
      <c r="AS82">
        <v>2</v>
      </c>
      <c r="AT82">
        <v>3</v>
      </c>
      <c r="AU82">
        <v>4</v>
      </c>
      <c r="AV82">
        <v>5</v>
      </c>
      <c r="AY82" s="63"/>
    </row>
    <row r="83" spans="1:51" x14ac:dyDescent="0.2">
      <c r="A83" t="s">
        <v>9</v>
      </c>
      <c r="D83" t="s">
        <v>11</v>
      </c>
      <c r="E83">
        <v>25</v>
      </c>
      <c r="F83" t="s">
        <v>12</v>
      </c>
      <c r="H83" t="s">
        <v>13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63"/>
      <c r="R83" s="16"/>
      <c r="S83" s="16"/>
      <c r="T83" s="16"/>
      <c r="AH83" s="63"/>
      <c r="AI83" t="s">
        <v>9</v>
      </c>
      <c r="AJ83" t="s">
        <v>51</v>
      </c>
      <c r="AL83" t="s">
        <v>11</v>
      </c>
      <c r="AM83">
        <v>15.0001</v>
      </c>
      <c r="AN83" t="s">
        <v>12</v>
      </c>
      <c r="AP83" t="s">
        <v>13</v>
      </c>
      <c r="AR83">
        <v>0</v>
      </c>
      <c r="AS83">
        <v>0</v>
      </c>
      <c r="AT83">
        <v>0</v>
      </c>
      <c r="AU83">
        <v>0</v>
      </c>
      <c r="AV83">
        <v>0</v>
      </c>
      <c r="AY83" s="63"/>
    </row>
    <row r="84" spans="1:51" x14ac:dyDescent="0.2">
      <c r="A84" t="s">
        <v>14</v>
      </c>
      <c r="B84" t="s">
        <v>112</v>
      </c>
      <c r="D84" t="s">
        <v>16</v>
      </c>
      <c r="E84">
        <v>240.46</v>
      </c>
      <c r="F84" t="s">
        <v>17</v>
      </c>
      <c r="H84" t="s">
        <v>18</v>
      </c>
      <c r="J84" s="1">
        <v>0.11898148148148148</v>
      </c>
      <c r="K84" s="1">
        <v>0.12469907407407409</v>
      </c>
      <c r="L84" s="1">
        <v>0.13291666666666666</v>
      </c>
      <c r="M84" s="1">
        <v>0.14363425925925924</v>
      </c>
      <c r="N84" s="1">
        <v>0.15197916666666667</v>
      </c>
      <c r="O84" s="1">
        <v>0.15781249999999999</v>
      </c>
      <c r="P84" s="1">
        <v>0.17879629629629631</v>
      </c>
      <c r="Q84" s="63"/>
      <c r="R84" s="16"/>
      <c r="S84" s="62"/>
      <c r="T84" s="16"/>
      <c r="AH84" s="63"/>
      <c r="AI84" t="s">
        <v>14</v>
      </c>
      <c r="AJ84" t="s">
        <v>216</v>
      </c>
      <c r="AL84" t="s">
        <v>16</v>
      </c>
      <c r="AM84">
        <v>289.31</v>
      </c>
      <c r="AN84" t="s">
        <v>17</v>
      </c>
      <c r="AP84" t="s">
        <v>18</v>
      </c>
      <c r="AR84" s="1">
        <v>8.5532407407407404E-2</v>
      </c>
      <c r="AS84" s="1">
        <v>9.4953703703703707E-2</v>
      </c>
      <c r="AT84" s="1">
        <v>0.10011574074074074</v>
      </c>
      <c r="AU84" s="1">
        <v>0.10990740740740741</v>
      </c>
      <c r="AV84" s="1">
        <v>0.11902777777777777</v>
      </c>
      <c r="AY84" s="63"/>
    </row>
    <row r="85" spans="1:51" x14ac:dyDescent="0.2">
      <c r="A85" t="s">
        <v>19</v>
      </c>
      <c r="B85" t="s">
        <v>15</v>
      </c>
      <c r="D85" t="s">
        <v>21</v>
      </c>
      <c r="E85">
        <v>1.3826000000000001</v>
      </c>
      <c r="F85" t="s">
        <v>22</v>
      </c>
      <c r="H85" t="s">
        <v>23</v>
      </c>
      <c r="J85" s="1">
        <v>0.12017361111111112</v>
      </c>
      <c r="K85" s="1">
        <v>0.12613425925925925</v>
      </c>
      <c r="L85" s="1">
        <v>0.1341087962962963</v>
      </c>
      <c r="M85" s="1">
        <v>0.14494212962962963</v>
      </c>
      <c r="N85" s="1">
        <v>0.15256944444444445</v>
      </c>
      <c r="O85" s="1">
        <v>0.15804398148148149</v>
      </c>
      <c r="P85" s="1">
        <v>0.18057870370370369</v>
      </c>
      <c r="Q85" s="63"/>
      <c r="R85" s="16"/>
      <c r="S85" s="62"/>
      <c r="T85" s="16"/>
      <c r="AH85" s="63"/>
      <c r="AI85" t="s">
        <v>19</v>
      </c>
      <c r="AJ85" t="s">
        <v>217</v>
      </c>
      <c r="AL85" t="s">
        <v>21</v>
      </c>
      <c r="AM85">
        <v>1.37</v>
      </c>
      <c r="AN85" t="s">
        <v>22</v>
      </c>
      <c r="AP85" t="s">
        <v>23</v>
      </c>
      <c r="AR85" s="1">
        <v>8.5891203703703692E-2</v>
      </c>
      <c r="AS85" s="1">
        <v>9.5231481481481486E-2</v>
      </c>
      <c r="AT85" s="1">
        <v>0.10048611111111111</v>
      </c>
      <c r="AU85" s="1">
        <v>0.1103587962962963</v>
      </c>
      <c r="AV85" s="1">
        <v>0.11974537037037036</v>
      </c>
      <c r="AY85" s="63"/>
    </row>
    <row r="86" spans="1:51" x14ac:dyDescent="0.2">
      <c r="A86" t="s">
        <v>24</v>
      </c>
      <c r="B86" t="s">
        <v>113</v>
      </c>
      <c r="D86" t="s">
        <v>25</v>
      </c>
      <c r="E86">
        <v>0</v>
      </c>
      <c r="F86" t="s">
        <v>22</v>
      </c>
      <c r="H86" t="s">
        <v>26</v>
      </c>
      <c r="J86">
        <v>51</v>
      </c>
      <c r="K86">
        <v>61</v>
      </c>
      <c r="L86">
        <v>51</v>
      </c>
      <c r="M86">
        <v>56</v>
      </c>
      <c r="N86">
        <v>26</v>
      </c>
      <c r="O86">
        <v>10</v>
      </c>
      <c r="P86">
        <v>77</v>
      </c>
      <c r="Q86" s="63"/>
      <c r="R86" s="16"/>
      <c r="S86" s="16"/>
      <c r="T86" s="16"/>
      <c r="AH86" s="63"/>
      <c r="AI86" t="s">
        <v>24</v>
      </c>
      <c r="AL86" t="s">
        <v>25</v>
      </c>
      <c r="AM86">
        <v>2.5000000000000001E-3</v>
      </c>
      <c r="AN86" t="s">
        <v>22</v>
      </c>
      <c r="AP86" t="s">
        <v>26</v>
      </c>
      <c r="AR86">
        <v>16</v>
      </c>
      <c r="AS86">
        <v>11</v>
      </c>
      <c r="AT86">
        <v>15</v>
      </c>
      <c r="AU86">
        <v>20</v>
      </c>
      <c r="AV86">
        <v>32</v>
      </c>
      <c r="AY86" s="63"/>
    </row>
    <row r="87" spans="1:51" x14ac:dyDescent="0.2">
      <c r="A87" t="s">
        <v>27</v>
      </c>
      <c r="B87">
        <v>0</v>
      </c>
      <c r="D87" t="s">
        <v>28</v>
      </c>
      <c r="E87">
        <v>102.5</v>
      </c>
      <c r="F87" t="s">
        <v>29</v>
      </c>
      <c r="H87" t="s">
        <v>114</v>
      </c>
      <c r="I87" t="s">
        <v>17</v>
      </c>
      <c r="J87">
        <v>230.983</v>
      </c>
      <c r="K87">
        <v>227.923</v>
      </c>
      <c r="L87">
        <v>218.65809999999999</v>
      </c>
      <c r="M87">
        <v>197.8004</v>
      </c>
      <c r="N87">
        <v>184.27699999999999</v>
      </c>
      <c r="O87">
        <v>170.2595</v>
      </c>
      <c r="P87">
        <v>150.75659999999999</v>
      </c>
      <c r="Q87" s="63"/>
      <c r="R87" s="16"/>
      <c r="S87" s="16"/>
      <c r="T87" s="16"/>
      <c r="AH87" s="63"/>
      <c r="AI87" t="s">
        <v>27</v>
      </c>
      <c r="AJ87">
        <v>0</v>
      </c>
      <c r="AL87" t="s">
        <v>28</v>
      </c>
      <c r="AM87">
        <v>101.1</v>
      </c>
      <c r="AN87" t="s">
        <v>29</v>
      </c>
      <c r="AP87" t="s">
        <v>70</v>
      </c>
      <c r="AQ87" t="s">
        <v>17</v>
      </c>
      <c r="AR87">
        <v>268.7679</v>
      </c>
      <c r="AS87">
        <v>247.7696</v>
      </c>
      <c r="AT87">
        <v>240.69149999999999</v>
      </c>
      <c r="AU87">
        <v>203.5394</v>
      </c>
      <c r="AV87">
        <v>195.80930000000001</v>
      </c>
      <c r="AY87" s="63"/>
    </row>
    <row r="88" spans="1:51" x14ac:dyDescent="0.2">
      <c r="A88" t="s">
        <v>31</v>
      </c>
      <c r="B88">
        <v>0</v>
      </c>
      <c r="D88" t="s">
        <v>32</v>
      </c>
      <c r="E88">
        <v>0.92</v>
      </c>
      <c r="G88" s="2" t="s">
        <v>33</v>
      </c>
      <c r="H88" t="s">
        <v>115</v>
      </c>
      <c r="I88" t="s">
        <v>44</v>
      </c>
      <c r="J88">
        <v>6.5917000000000003</v>
      </c>
      <c r="K88">
        <v>6.7484999999999999</v>
      </c>
      <c r="L88">
        <v>19.9832</v>
      </c>
      <c r="M88">
        <v>29.326499999999999</v>
      </c>
      <c r="N88">
        <v>12.5487</v>
      </c>
      <c r="O88">
        <v>43.165799999999997</v>
      </c>
      <c r="P88">
        <v>1.9289000000000001</v>
      </c>
      <c r="Q88" s="63"/>
      <c r="R88" s="16"/>
      <c r="S88" s="16"/>
      <c r="T88" s="16"/>
      <c r="AH88" s="63"/>
      <c r="AI88" t="s">
        <v>31</v>
      </c>
      <c r="AJ88">
        <v>0</v>
      </c>
      <c r="AL88" t="s">
        <v>32</v>
      </c>
      <c r="AM88">
        <v>0.92</v>
      </c>
      <c r="AO88" t="s">
        <v>33</v>
      </c>
      <c r="AP88" t="s">
        <v>71</v>
      </c>
      <c r="AQ88" t="s">
        <v>35</v>
      </c>
      <c r="AR88">
        <v>10.3558</v>
      </c>
      <c r="AS88">
        <v>11.508800000000001</v>
      </c>
      <c r="AT88">
        <v>5.2354000000000003</v>
      </c>
      <c r="AU88">
        <v>27.616800000000001</v>
      </c>
      <c r="AV88">
        <v>0.67959999999999998</v>
      </c>
      <c r="AY88" s="63"/>
    </row>
    <row r="89" spans="1:51" x14ac:dyDescent="0.2">
      <c r="A89" t="s">
        <v>36</v>
      </c>
      <c r="B89">
        <v>2.5</v>
      </c>
      <c r="C89" t="s">
        <v>37</v>
      </c>
      <c r="D89" t="s">
        <v>38</v>
      </c>
      <c r="E89" t="s">
        <v>116</v>
      </c>
      <c r="H89" t="s">
        <v>117</v>
      </c>
      <c r="I89" t="s">
        <v>17</v>
      </c>
      <c r="J89">
        <v>4.2263000000000002</v>
      </c>
      <c r="K89">
        <v>3.5943999999999998</v>
      </c>
      <c r="L89">
        <v>4.2041000000000004</v>
      </c>
      <c r="M89">
        <v>4.5075000000000003</v>
      </c>
      <c r="N89">
        <v>4.5308000000000002</v>
      </c>
      <c r="O89">
        <v>4.5720000000000001</v>
      </c>
      <c r="P89">
        <v>5.2725999999999997</v>
      </c>
      <c r="Q89" s="63"/>
      <c r="R89" s="16"/>
      <c r="S89" s="16"/>
      <c r="T89" s="16"/>
      <c r="AH89" s="63"/>
      <c r="AI89" t="s">
        <v>36</v>
      </c>
      <c r="AJ89">
        <v>2.5</v>
      </c>
      <c r="AK89" t="s">
        <v>37</v>
      </c>
      <c r="AL89" t="s">
        <v>38</v>
      </c>
      <c r="AM89" t="s">
        <v>72</v>
      </c>
      <c r="AP89" t="s">
        <v>73</v>
      </c>
      <c r="AQ89" t="s">
        <v>17</v>
      </c>
      <c r="AR89">
        <v>301.79899999999998</v>
      </c>
      <c r="AS89">
        <v>628.91039999999998</v>
      </c>
      <c r="AT89">
        <v>735.45500000000004</v>
      </c>
      <c r="AU89">
        <v>927.86429999999996</v>
      </c>
      <c r="AV89">
        <v>1943.1668</v>
      </c>
      <c r="AY89" s="63"/>
    </row>
    <row r="90" spans="1:51" x14ac:dyDescent="0.2">
      <c r="A90" t="s">
        <v>41</v>
      </c>
      <c r="B90">
        <v>5</v>
      </c>
      <c r="C90" t="s">
        <v>42</v>
      </c>
      <c r="D90" t="s">
        <v>43</v>
      </c>
      <c r="E90">
        <v>-2</v>
      </c>
      <c r="F90" t="s">
        <v>44</v>
      </c>
      <c r="H90" t="s">
        <v>118</v>
      </c>
      <c r="I90" t="s">
        <v>44</v>
      </c>
      <c r="J90">
        <v>-6.1600000000000002E-2</v>
      </c>
      <c r="K90">
        <v>0.02</v>
      </c>
      <c r="L90">
        <v>-0.20830000000000001</v>
      </c>
      <c r="M90">
        <v>-9.0399999999999994E-2</v>
      </c>
      <c r="N90">
        <v>4.7300000000000002E-2</v>
      </c>
      <c r="O90">
        <v>0.49309999999999998</v>
      </c>
      <c r="P90">
        <v>6.08E-2</v>
      </c>
      <c r="Q90" s="63"/>
      <c r="R90" s="16"/>
      <c r="S90" s="16"/>
      <c r="T90" s="16"/>
      <c r="AH90" s="63"/>
      <c r="AI90" t="s">
        <v>41</v>
      </c>
      <c r="AJ90">
        <v>5</v>
      </c>
      <c r="AK90" t="s">
        <v>42</v>
      </c>
      <c r="AL90" t="s">
        <v>43</v>
      </c>
      <c r="AM90">
        <v>-2.5219</v>
      </c>
      <c r="AN90" t="s">
        <v>44</v>
      </c>
      <c r="AP90" t="s">
        <v>74</v>
      </c>
      <c r="AQ90" t="s">
        <v>44</v>
      </c>
      <c r="AR90">
        <v>-379.29539999999997</v>
      </c>
      <c r="AS90">
        <v>-179.07679999999999</v>
      </c>
      <c r="AT90">
        <v>-36.699100000000001</v>
      </c>
      <c r="AU90">
        <v>888.92129999999997</v>
      </c>
      <c r="AV90">
        <v>474.8408</v>
      </c>
      <c r="AY90" s="63"/>
    </row>
    <row r="91" spans="1:51" x14ac:dyDescent="0.2">
      <c r="A91" t="s">
        <v>47</v>
      </c>
      <c r="B91">
        <v>2</v>
      </c>
      <c r="C91" t="s">
        <v>48</v>
      </c>
      <c r="D91" t="s">
        <v>49</v>
      </c>
      <c r="E91">
        <v>2.5000000000000001E-2</v>
      </c>
      <c r="Q91" s="63"/>
      <c r="R91" s="16"/>
      <c r="S91" s="16"/>
      <c r="T91" s="16"/>
      <c r="AH91" s="63"/>
      <c r="AI91" t="s">
        <v>47</v>
      </c>
      <c r="AJ91">
        <v>2</v>
      </c>
      <c r="AK91" t="s">
        <v>48</v>
      </c>
      <c r="AL91" t="s">
        <v>49</v>
      </c>
      <c r="AM91">
        <v>2.3400000000000001E-2</v>
      </c>
      <c r="AY91" s="63"/>
    </row>
    <row r="92" spans="1:51" x14ac:dyDescent="0.2">
      <c r="Q92" s="63"/>
      <c r="R92" s="16"/>
      <c r="S92" s="16"/>
      <c r="T92" s="16"/>
      <c r="AH92" s="63"/>
      <c r="AY92" s="63"/>
    </row>
    <row r="93" spans="1:51" x14ac:dyDescent="0.2">
      <c r="A93" s="7" t="s">
        <v>249</v>
      </c>
      <c r="L93" s="63" t="s">
        <v>136</v>
      </c>
      <c r="M93" s="63" t="s">
        <v>137</v>
      </c>
      <c r="N93" s="63" t="s">
        <v>138</v>
      </c>
      <c r="Q93" s="63"/>
      <c r="R93" s="16"/>
      <c r="S93" s="16"/>
      <c r="T93" s="16"/>
      <c r="AH93" s="63"/>
      <c r="AI93" s="7" t="s">
        <v>250</v>
      </c>
      <c r="AY93" s="63"/>
    </row>
    <row r="94" spans="1:51" x14ac:dyDescent="0.2">
      <c r="A94" s="4" t="s">
        <v>108</v>
      </c>
      <c r="B94" s="4"/>
      <c r="C94" s="4"/>
      <c r="J94" s="15" t="s">
        <v>135</v>
      </c>
      <c r="K94" s="15" t="s">
        <v>51</v>
      </c>
      <c r="L94" s="15" t="s">
        <v>56</v>
      </c>
      <c r="M94" s="15" t="s">
        <v>57</v>
      </c>
      <c r="N94" s="15" t="s">
        <v>132</v>
      </c>
      <c r="O94" s="15" t="s">
        <v>133</v>
      </c>
      <c r="P94" s="15" t="s">
        <v>59</v>
      </c>
      <c r="Q94" s="63"/>
      <c r="R94" s="16"/>
      <c r="S94" s="16"/>
      <c r="T94" s="16"/>
      <c r="AH94" s="63"/>
      <c r="AI94" s="37" t="s">
        <v>215</v>
      </c>
      <c r="AJ94" s="37"/>
      <c r="AK94" s="37"/>
      <c r="AL94" s="35" t="s">
        <v>51</v>
      </c>
      <c r="AR94" s="19" t="s">
        <v>60</v>
      </c>
      <c r="AS94" s="19" t="s">
        <v>180</v>
      </c>
      <c r="AT94" s="19" t="s">
        <v>181</v>
      </c>
      <c r="AU94" s="19" t="s">
        <v>182</v>
      </c>
      <c r="AV94" s="19" t="s">
        <v>59</v>
      </c>
      <c r="AY94" s="63"/>
    </row>
    <row r="95" spans="1:51" x14ac:dyDescent="0.2">
      <c r="A95" t="s">
        <v>109</v>
      </c>
      <c r="B95" t="s">
        <v>110</v>
      </c>
      <c r="C95" t="s">
        <v>120</v>
      </c>
      <c r="D95" t="s">
        <v>4</v>
      </c>
      <c r="E95" t="s">
        <v>5</v>
      </c>
      <c r="G95" t="s">
        <v>6</v>
      </c>
      <c r="H95" t="s">
        <v>7</v>
      </c>
      <c r="I95" t="s">
        <v>8</v>
      </c>
      <c r="J95">
        <v>1</v>
      </c>
      <c r="K95">
        <v>2</v>
      </c>
      <c r="L95">
        <v>3</v>
      </c>
      <c r="M95">
        <v>4</v>
      </c>
      <c r="N95">
        <v>5</v>
      </c>
      <c r="O95">
        <v>6</v>
      </c>
      <c r="P95">
        <v>7</v>
      </c>
      <c r="Q95" s="63"/>
      <c r="R95" s="16"/>
      <c r="S95" s="16"/>
      <c r="T95" s="16"/>
      <c r="AH95" s="63"/>
      <c r="AI95" t="s">
        <v>1</v>
      </c>
      <c r="AJ95" t="s">
        <v>66</v>
      </c>
      <c r="AK95" t="s">
        <v>77</v>
      </c>
      <c r="AL95" t="s">
        <v>4</v>
      </c>
      <c r="AM95" t="s">
        <v>5</v>
      </c>
      <c r="AO95" t="s">
        <v>6</v>
      </c>
      <c r="AP95" t="s">
        <v>7</v>
      </c>
      <c r="AQ95" t="s">
        <v>8</v>
      </c>
      <c r="AR95">
        <v>1</v>
      </c>
      <c r="AS95">
        <v>2</v>
      </c>
      <c r="AT95">
        <v>3</v>
      </c>
      <c r="AU95">
        <v>4</v>
      </c>
      <c r="AV95">
        <v>5</v>
      </c>
      <c r="AY95" s="63"/>
    </row>
    <row r="96" spans="1:51" x14ac:dyDescent="0.2">
      <c r="A96" t="s">
        <v>9</v>
      </c>
      <c r="D96" t="s">
        <v>11</v>
      </c>
      <c r="E96">
        <v>25</v>
      </c>
      <c r="F96" t="s">
        <v>12</v>
      </c>
      <c r="H96" t="s">
        <v>13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s="63"/>
      <c r="R96" s="16"/>
      <c r="S96" s="16"/>
      <c r="T96" s="16"/>
      <c r="AH96" s="63"/>
      <c r="AI96" t="s">
        <v>9</v>
      </c>
      <c r="AJ96" t="s">
        <v>51</v>
      </c>
      <c r="AL96" t="s">
        <v>11</v>
      </c>
      <c r="AM96">
        <v>15.0001</v>
      </c>
      <c r="AN96" t="s">
        <v>12</v>
      </c>
      <c r="AP96" t="s">
        <v>13</v>
      </c>
      <c r="AR96">
        <v>0</v>
      </c>
      <c r="AS96">
        <v>0</v>
      </c>
      <c r="AT96">
        <v>0</v>
      </c>
      <c r="AU96">
        <v>0</v>
      </c>
      <c r="AV96">
        <v>0</v>
      </c>
      <c r="AY96" s="63"/>
    </row>
    <row r="97" spans="1:51" x14ac:dyDescent="0.2">
      <c r="A97" t="s">
        <v>14</v>
      </c>
      <c r="B97" t="s">
        <v>121</v>
      </c>
      <c r="D97" t="s">
        <v>16</v>
      </c>
      <c r="E97">
        <v>240.46</v>
      </c>
      <c r="F97" t="s">
        <v>17</v>
      </c>
      <c r="H97" t="s">
        <v>18</v>
      </c>
      <c r="J97" s="1">
        <v>0.11934027777777778</v>
      </c>
      <c r="K97" s="1">
        <v>0.12672453703703704</v>
      </c>
      <c r="L97" s="1">
        <v>0.13196759259259258</v>
      </c>
      <c r="M97" s="1">
        <v>0.14376157407407408</v>
      </c>
      <c r="N97" s="1">
        <v>0.15185185185185185</v>
      </c>
      <c r="O97" s="1">
        <v>0.16114583333333332</v>
      </c>
      <c r="P97" s="1">
        <v>0.18210648148148148</v>
      </c>
      <c r="Q97" s="63"/>
      <c r="R97" s="16"/>
      <c r="S97" s="62"/>
      <c r="T97" s="16"/>
      <c r="AH97" s="63"/>
      <c r="AI97" t="s">
        <v>14</v>
      </c>
      <c r="AJ97" t="s">
        <v>218</v>
      </c>
      <c r="AL97" t="s">
        <v>16</v>
      </c>
      <c r="AM97">
        <v>289.31</v>
      </c>
      <c r="AN97" t="s">
        <v>17</v>
      </c>
      <c r="AP97" t="s">
        <v>18</v>
      </c>
      <c r="AR97" s="1">
        <v>8.5173611111111103E-2</v>
      </c>
      <c r="AS97" s="1">
        <v>9.0694444444444453E-2</v>
      </c>
      <c r="AT97" s="1">
        <v>0.10129629629629629</v>
      </c>
      <c r="AU97" s="1">
        <v>0.1079976851851852</v>
      </c>
      <c r="AV97" s="1">
        <v>0.12721064814814814</v>
      </c>
      <c r="AY97" s="63"/>
    </row>
    <row r="98" spans="1:51" x14ac:dyDescent="0.2">
      <c r="A98" t="s">
        <v>19</v>
      </c>
      <c r="B98" t="s">
        <v>15</v>
      </c>
      <c r="D98" t="s">
        <v>21</v>
      </c>
      <c r="E98">
        <v>1.6614</v>
      </c>
      <c r="F98" t="s">
        <v>22</v>
      </c>
      <c r="H98" t="s">
        <v>23</v>
      </c>
      <c r="J98" s="1">
        <v>0.12053240740740741</v>
      </c>
      <c r="K98" s="1">
        <v>0.12755787037037036</v>
      </c>
      <c r="L98" s="1">
        <v>0.13280092592592593</v>
      </c>
      <c r="M98" s="1">
        <v>0.14518518518518519</v>
      </c>
      <c r="N98" s="1">
        <v>0.15221064814814814</v>
      </c>
      <c r="O98" s="1">
        <v>0.16186342592592592</v>
      </c>
      <c r="P98" s="1">
        <v>0.18354166666666669</v>
      </c>
      <c r="Q98" s="63"/>
      <c r="R98" s="16"/>
      <c r="S98" s="62"/>
      <c r="T98" s="16"/>
      <c r="AH98" s="63"/>
      <c r="AI98" t="s">
        <v>19</v>
      </c>
      <c r="AJ98" t="s">
        <v>217</v>
      </c>
      <c r="AL98" t="s">
        <v>21</v>
      </c>
      <c r="AM98">
        <v>1.1983999999999999</v>
      </c>
      <c r="AN98" t="s">
        <v>22</v>
      </c>
      <c r="AP98" t="s">
        <v>23</v>
      </c>
      <c r="AR98" s="1">
        <v>8.5532407407407404E-2</v>
      </c>
      <c r="AS98" s="1">
        <v>9.178240740740741E-2</v>
      </c>
      <c r="AT98" s="1">
        <v>0.10193287037037037</v>
      </c>
      <c r="AU98" s="1">
        <v>0.10809027777777779</v>
      </c>
      <c r="AV98" s="1">
        <v>0.12793981481481481</v>
      </c>
      <c r="AY98" s="63"/>
    </row>
    <row r="99" spans="1:51" x14ac:dyDescent="0.2">
      <c r="A99" t="s">
        <v>24</v>
      </c>
      <c r="B99" t="s">
        <v>122</v>
      </c>
      <c r="D99" t="s">
        <v>25</v>
      </c>
      <c r="E99">
        <v>0</v>
      </c>
      <c r="F99" t="s">
        <v>22</v>
      </c>
      <c r="H99" t="s">
        <v>26</v>
      </c>
      <c r="J99">
        <v>51</v>
      </c>
      <c r="K99">
        <v>36</v>
      </c>
      <c r="L99">
        <v>36</v>
      </c>
      <c r="M99">
        <v>62</v>
      </c>
      <c r="N99">
        <v>15</v>
      </c>
      <c r="O99">
        <v>31</v>
      </c>
      <c r="P99">
        <v>61</v>
      </c>
      <c r="Q99" s="63"/>
      <c r="R99" s="16"/>
      <c r="S99" s="16"/>
      <c r="T99" s="16"/>
      <c r="AH99" s="63"/>
      <c r="AI99" t="s">
        <v>24</v>
      </c>
      <c r="AL99" t="s">
        <v>25</v>
      </c>
      <c r="AM99">
        <v>2.01E-2</v>
      </c>
      <c r="AN99" t="s">
        <v>22</v>
      </c>
      <c r="AP99" t="s">
        <v>26</v>
      </c>
      <c r="AR99">
        <v>15</v>
      </c>
      <c r="AS99">
        <v>47</v>
      </c>
      <c r="AT99">
        <v>27</v>
      </c>
      <c r="AU99">
        <v>4</v>
      </c>
      <c r="AV99">
        <v>31</v>
      </c>
      <c r="AY99" s="63"/>
    </row>
    <row r="100" spans="1:51" x14ac:dyDescent="0.2">
      <c r="A100" t="s">
        <v>27</v>
      </c>
      <c r="B100">
        <v>0</v>
      </c>
      <c r="D100" t="s">
        <v>28</v>
      </c>
      <c r="E100">
        <v>102.5</v>
      </c>
      <c r="F100" t="s">
        <v>29</v>
      </c>
      <c r="H100" t="s">
        <v>123</v>
      </c>
      <c r="I100" t="s">
        <v>17</v>
      </c>
      <c r="J100">
        <v>226.52850000000001</v>
      </c>
      <c r="K100">
        <v>222.91890000000001</v>
      </c>
      <c r="L100">
        <v>217.7715</v>
      </c>
      <c r="M100">
        <v>200.7021</v>
      </c>
      <c r="N100">
        <v>192.0044</v>
      </c>
      <c r="O100">
        <v>173.33930000000001</v>
      </c>
      <c r="P100">
        <v>166.2346</v>
      </c>
      <c r="Q100" s="63"/>
      <c r="R100" s="16"/>
      <c r="S100" s="16"/>
      <c r="T100" s="16"/>
      <c r="AH100" s="63"/>
      <c r="AI100" t="s">
        <v>27</v>
      </c>
      <c r="AJ100">
        <v>0</v>
      </c>
      <c r="AL100" t="s">
        <v>28</v>
      </c>
      <c r="AM100">
        <v>101.1</v>
      </c>
      <c r="AN100" t="s">
        <v>29</v>
      </c>
      <c r="AP100" t="s">
        <v>78</v>
      </c>
      <c r="AQ100" t="s">
        <v>17</v>
      </c>
      <c r="AR100">
        <v>276.0856</v>
      </c>
      <c r="AS100">
        <v>268.06509999999997</v>
      </c>
      <c r="AT100">
        <v>253.84</v>
      </c>
      <c r="AU100">
        <v>238.40559999999999</v>
      </c>
      <c r="AV100">
        <v>222.72040000000001</v>
      </c>
      <c r="AY100" s="63"/>
    </row>
    <row r="101" spans="1:51" x14ac:dyDescent="0.2">
      <c r="A101" t="s">
        <v>31</v>
      </c>
      <c r="B101">
        <v>0</v>
      </c>
      <c r="D101" t="s">
        <v>32</v>
      </c>
      <c r="E101">
        <v>0.92</v>
      </c>
      <c r="G101" s="2" t="s">
        <v>33</v>
      </c>
      <c r="H101" t="s">
        <v>124</v>
      </c>
      <c r="I101" t="s">
        <v>44</v>
      </c>
      <c r="J101">
        <v>6.2465000000000002</v>
      </c>
      <c r="K101">
        <v>6.0429000000000004</v>
      </c>
      <c r="L101">
        <v>15.8932</v>
      </c>
      <c r="M101">
        <v>20.737400000000001</v>
      </c>
      <c r="N101">
        <v>7.8642000000000003</v>
      </c>
      <c r="O101">
        <v>31.618500000000001</v>
      </c>
      <c r="P101">
        <v>2.1046999999999998</v>
      </c>
      <c r="Q101" s="63"/>
      <c r="R101" s="16"/>
      <c r="S101" s="16"/>
      <c r="T101" s="16"/>
      <c r="AH101" s="63"/>
      <c r="AI101" t="s">
        <v>31</v>
      </c>
      <c r="AJ101">
        <v>0</v>
      </c>
      <c r="AL101" t="s">
        <v>32</v>
      </c>
      <c r="AM101">
        <v>0.92</v>
      </c>
      <c r="AO101" t="s">
        <v>33</v>
      </c>
      <c r="AP101" t="s">
        <v>79</v>
      </c>
      <c r="AQ101" t="s">
        <v>35</v>
      </c>
      <c r="AR101">
        <v>6.5800999999999998</v>
      </c>
      <c r="AS101">
        <v>7.6332000000000004</v>
      </c>
      <c r="AT101">
        <v>4.3394000000000004</v>
      </c>
      <c r="AU101">
        <v>17.0395</v>
      </c>
      <c r="AV101">
        <v>0.79520000000000002</v>
      </c>
      <c r="AY101" s="63"/>
    </row>
    <row r="102" spans="1:51" x14ac:dyDescent="0.2">
      <c r="A102" t="s">
        <v>36</v>
      </c>
      <c r="B102">
        <v>2.5</v>
      </c>
      <c r="C102" t="s">
        <v>37</v>
      </c>
      <c r="D102" t="s">
        <v>38</v>
      </c>
      <c r="E102" t="s">
        <v>116</v>
      </c>
      <c r="H102" t="s">
        <v>125</v>
      </c>
      <c r="I102" t="s">
        <v>17</v>
      </c>
      <c r="J102">
        <v>3.4073000000000002</v>
      </c>
      <c r="K102">
        <v>3.2685</v>
      </c>
      <c r="L102">
        <v>3.8121999999999998</v>
      </c>
      <c r="M102">
        <v>3.9750000000000001</v>
      </c>
      <c r="N102">
        <v>3.9279999999999999</v>
      </c>
      <c r="O102">
        <v>3.952</v>
      </c>
      <c r="P102">
        <v>4.2662000000000004</v>
      </c>
      <c r="Q102" s="63"/>
      <c r="R102" s="16"/>
      <c r="S102" s="16"/>
      <c r="T102" s="16"/>
      <c r="AH102" s="63"/>
      <c r="AI102" t="s">
        <v>36</v>
      </c>
      <c r="AJ102">
        <v>2.5</v>
      </c>
      <c r="AK102" t="s">
        <v>37</v>
      </c>
      <c r="AL102" t="s">
        <v>38</v>
      </c>
      <c r="AM102" t="s">
        <v>72</v>
      </c>
      <c r="AP102" t="s">
        <v>80</v>
      </c>
      <c r="AQ102" t="s">
        <v>17</v>
      </c>
      <c r="AR102">
        <v>-4842.7788</v>
      </c>
      <c r="AS102">
        <v>-3785.7640000000001</v>
      </c>
      <c r="AT102">
        <v>-3524.0436</v>
      </c>
      <c r="AU102">
        <v>-1825.3385000000001</v>
      </c>
      <c r="AV102">
        <v>3358.0956000000001</v>
      </c>
      <c r="AY102" s="63"/>
    </row>
    <row r="103" spans="1:51" x14ac:dyDescent="0.2">
      <c r="A103" t="s">
        <v>41</v>
      </c>
      <c r="B103">
        <v>5</v>
      </c>
      <c r="C103" t="s">
        <v>42</v>
      </c>
      <c r="D103" t="s">
        <v>43</v>
      </c>
      <c r="E103">
        <v>-2</v>
      </c>
      <c r="F103" t="s">
        <v>44</v>
      </c>
      <c r="H103" t="s">
        <v>126</v>
      </c>
      <c r="I103" t="s">
        <v>44</v>
      </c>
      <c r="J103">
        <v>-2.8400000000000002E-2</v>
      </c>
      <c r="K103">
        <v>-5.7799999999999997E-2</v>
      </c>
      <c r="L103">
        <v>-0.18429999999999999</v>
      </c>
      <c r="M103">
        <v>-0.1565</v>
      </c>
      <c r="N103">
        <v>-3.9699999999999999E-2</v>
      </c>
      <c r="O103">
        <v>0.43159999999999998</v>
      </c>
      <c r="P103">
        <v>7.7000000000000002E-3</v>
      </c>
      <c r="Q103" s="63"/>
      <c r="R103" s="16"/>
      <c r="S103" s="16"/>
      <c r="T103" s="16"/>
      <c r="AH103" s="63"/>
      <c r="AI103" t="s">
        <v>41</v>
      </c>
      <c r="AJ103">
        <v>5</v>
      </c>
      <c r="AK103" t="s">
        <v>42</v>
      </c>
      <c r="AL103" t="s">
        <v>43</v>
      </c>
      <c r="AM103">
        <v>-3.5339</v>
      </c>
      <c r="AN103" t="s">
        <v>44</v>
      </c>
      <c r="AP103" t="s">
        <v>81</v>
      </c>
      <c r="AQ103" t="s">
        <v>44</v>
      </c>
      <c r="AR103">
        <v>-4986.7124000000003</v>
      </c>
      <c r="AS103">
        <v>-268.11529999999999</v>
      </c>
      <c r="AT103">
        <v>810.66510000000005</v>
      </c>
      <c r="AU103">
        <v>4261.1180999999997</v>
      </c>
      <c r="AV103">
        <v>898.36030000000005</v>
      </c>
      <c r="AY103" s="63"/>
    </row>
    <row r="104" spans="1:51" x14ac:dyDescent="0.2">
      <c r="A104" t="s">
        <v>47</v>
      </c>
      <c r="B104">
        <v>2</v>
      </c>
      <c r="C104" t="s">
        <v>48</v>
      </c>
      <c r="D104" t="s">
        <v>49</v>
      </c>
      <c r="E104">
        <v>2.5000000000000001E-2</v>
      </c>
      <c r="Q104" s="63"/>
      <c r="R104" s="16"/>
      <c r="S104" s="16"/>
      <c r="T104" s="16"/>
      <c r="AH104" s="63"/>
      <c r="AI104" t="s">
        <v>47</v>
      </c>
      <c r="AJ104">
        <v>2</v>
      </c>
      <c r="AK104" t="s">
        <v>48</v>
      </c>
      <c r="AL104" t="s">
        <v>49</v>
      </c>
      <c r="AM104">
        <v>2.4199999999999999E-2</v>
      </c>
      <c r="AY104" s="63"/>
    </row>
    <row r="105" spans="1:51" x14ac:dyDescent="0.2">
      <c r="Q105" s="63"/>
      <c r="R105" s="16"/>
      <c r="AH105" s="63"/>
      <c r="AY105" s="63"/>
    </row>
    <row r="106" spans="1:51" x14ac:dyDescent="0.2">
      <c r="A106" s="18" t="s">
        <v>253</v>
      </c>
      <c r="B106" s="18"/>
      <c r="C106" s="18"/>
      <c r="L106" s="63" t="s">
        <v>136</v>
      </c>
      <c r="M106" s="63" t="s">
        <v>137</v>
      </c>
      <c r="N106" s="63" t="s">
        <v>138</v>
      </c>
      <c r="Q106" s="63"/>
      <c r="R106" s="16"/>
      <c r="AH106" s="63"/>
      <c r="AI106" s="3" t="s">
        <v>219</v>
      </c>
      <c r="AJ106" s="3"/>
      <c r="AK106" s="3"/>
      <c r="AL106" s="39" t="s">
        <v>10</v>
      </c>
      <c r="AR106" s="19" t="s">
        <v>60</v>
      </c>
      <c r="AS106" s="19" t="s">
        <v>180</v>
      </c>
      <c r="AT106" s="19" t="s">
        <v>181</v>
      </c>
      <c r="AU106" s="19" t="s">
        <v>182</v>
      </c>
      <c r="AV106" s="19" t="s">
        <v>59</v>
      </c>
      <c r="AY106" s="63"/>
    </row>
    <row r="107" spans="1:51" x14ac:dyDescent="0.2">
      <c r="A107" t="s">
        <v>109</v>
      </c>
      <c r="B107" t="s">
        <v>110</v>
      </c>
      <c r="C107" t="s">
        <v>111</v>
      </c>
      <c r="D107" t="s">
        <v>4</v>
      </c>
      <c r="E107" t="s">
        <v>5</v>
      </c>
      <c r="G107" t="s">
        <v>6</v>
      </c>
      <c r="H107" t="s">
        <v>7</v>
      </c>
      <c r="I107" t="s">
        <v>8</v>
      </c>
      <c r="J107" s="15" t="s">
        <v>135</v>
      </c>
      <c r="K107" s="15" t="s">
        <v>10</v>
      </c>
      <c r="L107" s="15" t="s">
        <v>56</v>
      </c>
      <c r="M107" s="15" t="s">
        <v>57</v>
      </c>
      <c r="N107" s="15" t="s">
        <v>132</v>
      </c>
      <c r="O107" s="15" t="s">
        <v>133</v>
      </c>
      <c r="P107" s="15" t="s">
        <v>59</v>
      </c>
      <c r="Q107" s="63"/>
      <c r="R107" s="16"/>
      <c r="AH107" s="63"/>
      <c r="AI107" t="s">
        <v>109</v>
      </c>
      <c r="AJ107" t="s">
        <v>174</v>
      </c>
      <c r="AK107" t="s">
        <v>175</v>
      </c>
      <c r="AL107" t="s">
        <v>4</v>
      </c>
      <c r="AM107" t="s">
        <v>5</v>
      </c>
      <c r="AO107" t="s">
        <v>6</v>
      </c>
      <c r="AP107" t="s">
        <v>7</v>
      </c>
      <c r="AQ107" t="s">
        <v>8</v>
      </c>
      <c r="AR107">
        <v>1</v>
      </c>
      <c r="AS107">
        <v>2</v>
      </c>
      <c r="AT107">
        <v>3</v>
      </c>
      <c r="AU107">
        <v>4</v>
      </c>
      <c r="AV107">
        <v>5</v>
      </c>
      <c r="AY107" s="63"/>
    </row>
    <row r="108" spans="1:51" x14ac:dyDescent="0.2">
      <c r="A108" t="s">
        <v>9</v>
      </c>
      <c r="D108" t="s">
        <v>11</v>
      </c>
      <c r="E108">
        <v>15</v>
      </c>
      <c r="F108" t="s">
        <v>12</v>
      </c>
      <c r="H108" t="s">
        <v>13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s="63"/>
      <c r="R108" s="16"/>
      <c r="AH108" s="63"/>
      <c r="AI108" t="s">
        <v>9</v>
      </c>
      <c r="AL108" t="s">
        <v>11</v>
      </c>
      <c r="AM108">
        <v>30</v>
      </c>
      <c r="AN108" t="s">
        <v>12</v>
      </c>
      <c r="AP108" t="s">
        <v>13</v>
      </c>
      <c r="AR108">
        <v>0</v>
      </c>
      <c r="AS108">
        <v>0</v>
      </c>
      <c r="AT108">
        <v>0</v>
      </c>
      <c r="AU108">
        <v>0</v>
      </c>
      <c r="AV108">
        <v>0</v>
      </c>
      <c r="AY108" s="63"/>
    </row>
    <row r="109" spans="1:51" x14ac:dyDescent="0.2">
      <c r="A109" t="s">
        <v>14</v>
      </c>
      <c r="B109" t="s">
        <v>112</v>
      </c>
      <c r="D109" t="s">
        <v>16</v>
      </c>
      <c r="E109">
        <v>290.48</v>
      </c>
      <c r="F109" t="s">
        <v>17</v>
      </c>
      <c r="H109" t="s">
        <v>18</v>
      </c>
      <c r="J109" s="1">
        <v>5.5057870370370375E-2</v>
      </c>
      <c r="K109" s="1">
        <v>6.0150462962962968E-2</v>
      </c>
      <c r="L109" s="1">
        <v>6.5555555555555547E-2</v>
      </c>
      <c r="M109" s="1">
        <v>7.2719907407407414E-2</v>
      </c>
      <c r="N109" s="1">
        <v>8.144675925925926E-2</v>
      </c>
      <c r="O109" s="1">
        <v>8.7673611111111105E-2</v>
      </c>
      <c r="P109" s="1">
        <v>0.11626157407407407</v>
      </c>
      <c r="Q109" s="63"/>
      <c r="R109" s="16"/>
      <c r="AH109" s="63"/>
      <c r="AI109" t="s">
        <v>14</v>
      </c>
      <c r="AJ109" t="s">
        <v>112</v>
      </c>
      <c r="AL109" t="s">
        <v>16</v>
      </c>
      <c r="AM109">
        <v>217.3</v>
      </c>
      <c r="AN109" t="s">
        <v>17</v>
      </c>
      <c r="AP109" t="s">
        <v>18</v>
      </c>
      <c r="AR109" s="1">
        <v>9.8344907407407409E-2</v>
      </c>
      <c r="AS109" s="1">
        <v>0.10689814814814814</v>
      </c>
      <c r="AT109" s="1">
        <v>0.11311342592592592</v>
      </c>
      <c r="AU109" s="1">
        <v>0.12263888888888889</v>
      </c>
      <c r="AV109" s="1">
        <v>0.14829861111111112</v>
      </c>
      <c r="AY109" s="63"/>
    </row>
    <row r="110" spans="1:51" x14ac:dyDescent="0.2">
      <c r="A110" t="s">
        <v>19</v>
      </c>
      <c r="B110" t="s">
        <v>15</v>
      </c>
      <c r="D110" t="s">
        <v>21</v>
      </c>
      <c r="E110">
        <v>1.2968</v>
      </c>
      <c r="F110" t="s">
        <v>22</v>
      </c>
      <c r="H110" t="s">
        <v>23</v>
      </c>
      <c r="J110" s="1">
        <v>5.6064814814814817E-2</v>
      </c>
      <c r="K110" s="1">
        <v>6.115740740740741E-2</v>
      </c>
      <c r="L110" s="1">
        <v>6.6180555555555562E-2</v>
      </c>
      <c r="M110" s="1">
        <v>7.3472222222222217E-2</v>
      </c>
      <c r="N110" s="1">
        <v>8.1701388888888893E-2</v>
      </c>
      <c r="O110" s="1">
        <v>8.7928240740740737E-2</v>
      </c>
      <c r="P110" s="1">
        <v>0.11765046296296296</v>
      </c>
      <c r="Q110" s="63"/>
      <c r="R110" s="16"/>
      <c r="AH110" s="63"/>
      <c r="AI110" t="s">
        <v>19</v>
      </c>
      <c r="AJ110" t="s">
        <v>15</v>
      </c>
      <c r="AL110" t="s">
        <v>21</v>
      </c>
      <c r="AM110">
        <v>1.8892</v>
      </c>
      <c r="AN110" t="s">
        <v>22</v>
      </c>
      <c r="AP110" t="s">
        <v>23</v>
      </c>
      <c r="AR110" s="1">
        <v>9.8935185185185182E-2</v>
      </c>
      <c r="AS110" s="1">
        <v>0.10758101851851852</v>
      </c>
      <c r="AT110" s="1">
        <v>0.1137962962962963</v>
      </c>
      <c r="AU110" s="1">
        <v>0.123125</v>
      </c>
      <c r="AV110" s="1">
        <v>0.14984953703703704</v>
      </c>
      <c r="AY110" s="63"/>
    </row>
    <row r="111" spans="1:51" x14ac:dyDescent="0.2">
      <c r="A111" t="s">
        <v>24</v>
      </c>
      <c r="B111" t="s">
        <v>113</v>
      </c>
      <c r="D111" t="s">
        <v>25</v>
      </c>
      <c r="E111">
        <v>0</v>
      </c>
      <c r="F111" t="s">
        <v>22</v>
      </c>
      <c r="H111" t="s">
        <v>26</v>
      </c>
      <c r="J111">
        <v>44</v>
      </c>
      <c r="K111">
        <v>43</v>
      </c>
      <c r="L111">
        <v>28</v>
      </c>
      <c r="M111">
        <v>32</v>
      </c>
      <c r="N111">
        <v>11</v>
      </c>
      <c r="O111">
        <v>11</v>
      </c>
      <c r="P111">
        <v>60</v>
      </c>
      <c r="Q111" s="63"/>
      <c r="R111" s="16"/>
      <c r="AH111" s="63"/>
      <c r="AI111" t="s">
        <v>24</v>
      </c>
      <c r="AJ111" t="s">
        <v>113</v>
      </c>
      <c r="AL111" t="s">
        <v>25</v>
      </c>
      <c r="AM111">
        <v>0</v>
      </c>
      <c r="AN111" t="s">
        <v>22</v>
      </c>
      <c r="AP111" t="s">
        <v>26</v>
      </c>
      <c r="AR111">
        <v>25</v>
      </c>
      <c r="AS111">
        <v>29</v>
      </c>
      <c r="AT111">
        <v>30</v>
      </c>
      <c r="AU111">
        <v>21</v>
      </c>
      <c r="AV111">
        <v>67</v>
      </c>
      <c r="AY111" s="63"/>
    </row>
    <row r="112" spans="1:51" x14ac:dyDescent="0.2">
      <c r="A112" t="s">
        <v>27</v>
      </c>
      <c r="B112">
        <v>0</v>
      </c>
      <c r="D112" t="s">
        <v>28</v>
      </c>
      <c r="E112">
        <v>101.5</v>
      </c>
      <c r="F112" t="s">
        <v>29</v>
      </c>
      <c r="H112" t="s">
        <v>114</v>
      </c>
      <c r="I112" t="s">
        <v>17</v>
      </c>
      <c r="J112">
        <v>284.0779</v>
      </c>
      <c r="K112">
        <v>281.75060000000002</v>
      </c>
      <c r="L112">
        <v>276.17090000000002</v>
      </c>
      <c r="M112">
        <v>263.02789999999999</v>
      </c>
      <c r="N112">
        <v>251.5847</v>
      </c>
      <c r="O112">
        <v>230.91800000000001</v>
      </c>
      <c r="P112">
        <v>212.24789999999999</v>
      </c>
      <c r="Q112" s="63"/>
      <c r="R112" s="16"/>
      <c r="AH112" s="63"/>
      <c r="AI112" t="s">
        <v>27</v>
      </c>
      <c r="AJ112">
        <v>0</v>
      </c>
      <c r="AL112" t="s">
        <v>28</v>
      </c>
      <c r="AM112">
        <v>101.3</v>
      </c>
      <c r="AN112" t="s">
        <v>29</v>
      </c>
      <c r="AP112" t="s">
        <v>176</v>
      </c>
      <c r="AQ112" t="s">
        <v>17</v>
      </c>
      <c r="AR112">
        <v>199.05879999999999</v>
      </c>
      <c r="AS112">
        <v>180.64940000000001</v>
      </c>
      <c r="AT112">
        <v>171.35849999999999</v>
      </c>
      <c r="AU112">
        <v>142.50299999999999</v>
      </c>
      <c r="AV112">
        <v>135.86490000000001</v>
      </c>
      <c r="AY112" s="63"/>
    </row>
    <row r="113" spans="1:51" x14ac:dyDescent="0.2">
      <c r="A113" t="s">
        <v>31</v>
      </c>
      <c r="B113">
        <v>0</v>
      </c>
      <c r="D113" t="s">
        <v>32</v>
      </c>
      <c r="E113">
        <v>0.92</v>
      </c>
      <c r="G113" t="s">
        <v>33</v>
      </c>
      <c r="H113" t="s">
        <v>184</v>
      </c>
      <c r="I113" t="s">
        <v>35</v>
      </c>
      <c r="J113">
        <v>2.2155</v>
      </c>
      <c r="K113">
        <v>2.3607999999999998</v>
      </c>
      <c r="L113">
        <v>9.0526999999999997</v>
      </c>
      <c r="M113">
        <v>9.1783000000000001</v>
      </c>
      <c r="N113">
        <v>3.0626000000000002</v>
      </c>
      <c r="O113">
        <v>19.4999</v>
      </c>
      <c r="P113">
        <v>0.6391</v>
      </c>
      <c r="Q113" s="63"/>
      <c r="R113" s="16"/>
      <c r="AH113" s="63"/>
      <c r="AI113" t="s">
        <v>31</v>
      </c>
      <c r="AJ113">
        <v>0</v>
      </c>
      <c r="AL113" t="s">
        <v>32</v>
      </c>
      <c r="AM113">
        <v>0.92</v>
      </c>
      <c r="AO113" t="s">
        <v>33</v>
      </c>
      <c r="AP113" t="s">
        <v>220</v>
      </c>
      <c r="AQ113" t="s">
        <v>44</v>
      </c>
      <c r="AR113">
        <v>21.950600000000001</v>
      </c>
      <c r="AS113">
        <v>27.636800000000001</v>
      </c>
      <c r="AT113">
        <v>13.894600000000001</v>
      </c>
      <c r="AU113">
        <v>49.261899999999997</v>
      </c>
      <c r="AV113">
        <v>2.1408</v>
      </c>
      <c r="AY113" s="63"/>
    </row>
    <row r="114" spans="1:51" x14ac:dyDescent="0.2">
      <c r="A114" t="s">
        <v>36</v>
      </c>
      <c r="B114">
        <v>2.5</v>
      </c>
      <c r="C114" t="s">
        <v>37</v>
      </c>
      <c r="D114" t="s">
        <v>38</v>
      </c>
      <c r="E114" t="s">
        <v>116</v>
      </c>
      <c r="H114" t="s">
        <v>117</v>
      </c>
      <c r="I114" t="s">
        <v>17</v>
      </c>
      <c r="J114">
        <v>22.953199999999999</v>
      </c>
      <c r="K114">
        <v>-14.625</v>
      </c>
      <c r="L114">
        <v>397.94229999999999</v>
      </c>
      <c r="M114">
        <v>760.14160000000004</v>
      </c>
      <c r="N114">
        <v>759.1703</v>
      </c>
      <c r="O114">
        <v>716.60270000000003</v>
      </c>
      <c r="P114">
        <v>839.36800000000005</v>
      </c>
      <c r="Q114" s="63"/>
      <c r="R114" s="16"/>
      <c r="AH114" s="63"/>
      <c r="AI114" t="s">
        <v>36</v>
      </c>
      <c r="AJ114">
        <v>2.5</v>
      </c>
      <c r="AK114" t="s">
        <v>37</v>
      </c>
      <c r="AL114" t="s">
        <v>38</v>
      </c>
      <c r="AM114" t="s">
        <v>116</v>
      </c>
      <c r="AP114" t="s">
        <v>178</v>
      </c>
      <c r="AQ114" t="s">
        <v>17</v>
      </c>
      <c r="AR114">
        <v>235.86089999999999</v>
      </c>
      <c r="AS114">
        <v>628.87840000000006</v>
      </c>
      <c r="AT114">
        <v>684.05499999999995</v>
      </c>
      <c r="AU114">
        <v>806.7242</v>
      </c>
      <c r="AV114">
        <v>1008.8136</v>
      </c>
      <c r="AY114" s="63"/>
    </row>
    <row r="115" spans="1:51" x14ac:dyDescent="0.2">
      <c r="A115" t="s">
        <v>41</v>
      </c>
      <c r="B115">
        <v>5</v>
      </c>
      <c r="C115" t="s">
        <v>42</v>
      </c>
      <c r="D115" t="s">
        <v>43</v>
      </c>
      <c r="E115">
        <v>-2</v>
      </c>
      <c r="F115" t="s">
        <v>44</v>
      </c>
      <c r="H115" t="s">
        <v>201</v>
      </c>
      <c r="I115" t="s">
        <v>35</v>
      </c>
      <c r="J115">
        <v>-2.7273000000000001</v>
      </c>
      <c r="K115">
        <v>-2.9304999999999999</v>
      </c>
      <c r="L115">
        <v>20.735299999999999</v>
      </c>
      <c r="M115">
        <v>-10.771599999999999</v>
      </c>
      <c r="N115">
        <v>16.425699999999999</v>
      </c>
      <c r="O115">
        <v>68.759200000000007</v>
      </c>
      <c r="P115">
        <v>3.7039</v>
      </c>
      <c r="Q115" s="63"/>
      <c r="R115" s="16"/>
      <c r="AH115" s="63"/>
      <c r="AI115" t="s">
        <v>41</v>
      </c>
      <c r="AJ115">
        <v>5</v>
      </c>
      <c r="AK115" t="s">
        <v>42</v>
      </c>
      <c r="AL115" t="s">
        <v>43</v>
      </c>
      <c r="AM115">
        <v>-2</v>
      </c>
      <c r="AN115" t="s">
        <v>44</v>
      </c>
      <c r="AP115" t="s">
        <v>179</v>
      </c>
      <c r="AQ115" t="s">
        <v>44</v>
      </c>
      <c r="AR115">
        <v>641.61320000000001</v>
      </c>
      <c r="AS115">
        <v>-22.682500000000001</v>
      </c>
      <c r="AT115">
        <v>142.74459999999999</v>
      </c>
      <c r="AU115">
        <v>218.45359999999999</v>
      </c>
      <c r="AV115">
        <v>16.798500000000001</v>
      </c>
      <c r="AY115" s="63"/>
    </row>
    <row r="116" spans="1:51" x14ac:dyDescent="0.2">
      <c r="A116" t="s">
        <v>47</v>
      </c>
      <c r="B116">
        <v>2</v>
      </c>
      <c r="C116" t="s">
        <v>48</v>
      </c>
      <c r="D116" t="s">
        <v>49</v>
      </c>
      <c r="E116">
        <v>2.5000000000000001E-2</v>
      </c>
      <c r="Q116" s="63"/>
      <c r="R116" s="16"/>
      <c r="AH116" s="63"/>
      <c r="AI116" t="s">
        <v>47</v>
      </c>
      <c r="AJ116">
        <v>2</v>
      </c>
      <c r="AK116" t="s">
        <v>48</v>
      </c>
      <c r="AL116" t="s">
        <v>49</v>
      </c>
      <c r="AM116">
        <v>2.5000000000000001E-2</v>
      </c>
      <c r="AY116" s="63"/>
    </row>
    <row r="117" spans="1:51" x14ac:dyDescent="0.2">
      <c r="Q117" s="63"/>
      <c r="R117" s="16"/>
      <c r="AH117" s="63"/>
      <c r="AY117" s="63"/>
    </row>
    <row r="118" spans="1:51" x14ac:dyDescent="0.2">
      <c r="A118" s="18" t="s">
        <v>253</v>
      </c>
      <c r="B118" s="18"/>
      <c r="C118" s="18"/>
      <c r="L118" s="63" t="s">
        <v>136</v>
      </c>
      <c r="M118" s="63" t="s">
        <v>137</v>
      </c>
      <c r="N118" s="63" t="s">
        <v>138</v>
      </c>
      <c r="Q118" s="63"/>
      <c r="R118" s="16"/>
      <c r="AH118" s="63"/>
      <c r="AI118" s="68" t="s">
        <v>246</v>
      </c>
      <c r="AY118" s="63"/>
    </row>
    <row r="119" spans="1:51" x14ac:dyDescent="0.2">
      <c r="A119" t="s">
        <v>109</v>
      </c>
      <c r="B119" t="s">
        <v>110</v>
      </c>
      <c r="C119" t="s">
        <v>120</v>
      </c>
      <c r="D119" t="s">
        <v>4</v>
      </c>
      <c r="E119" t="s">
        <v>5</v>
      </c>
      <c r="G119" t="s">
        <v>6</v>
      </c>
      <c r="H119" t="s">
        <v>7</v>
      </c>
      <c r="I119" t="s">
        <v>8</v>
      </c>
      <c r="J119" s="15" t="s">
        <v>135</v>
      </c>
      <c r="K119" s="15" t="s">
        <v>51</v>
      </c>
      <c r="L119" s="15" t="s">
        <v>56</v>
      </c>
      <c r="M119" s="15" t="s">
        <v>57</v>
      </c>
      <c r="N119" s="15" t="s">
        <v>132</v>
      </c>
      <c r="O119" s="15" t="s">
        <v>133</v>
      </c>
      <c r="P119" s="15" t="s">
        <v>59</v>
      </c>
      <c r="Q119" s="63"/>
      <c r="R119" s="16"/>
      <c r="AH119" s="63"/>
      <c r="AI119" s="3" t="s">
        <v>225</v>
      </c>
      <c r="AJ119" s="3"/>
      <c r="AK119" s="3"/>
      <c r="AL119" s="39" t="s">
        <v>10</v>
      </c>
      <c r="AR119" s="19" t="s">
        <v>60</v>
      </c>
      <c r="AS119" s="19" t="s">
        <v>180</v>
      </c>
      <c r="AT119" s="19" t="s">
        <v>181</v>
      </c>
      <c r="AU119" s="19" t="s">
        <v>182</v>
      </c>
      <c r="AV119" s="19" t="s">
        <v>59</v>
      </c>
      <c r="AY119" s="63"/>
    </row>
    <row r="120" spans="1:51" x14ac:dyDescent="0.2">
      <c r="A120" t="s">
        <v>9</v>
      </c>
      <c r="D120" t="s">
        <v>11</v>
      </c>
      <c r="E120">
        <v>15</v>
      </c>
      <c r="F120" t="s">
        <v>12</v>
      </c>
      <c r="H120" t="s">
        <v>13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s="63"/>
      <c r="R120" s="16"/>
      <c r="AH120" s="63"/>
      <c r="AI120" t="s">
        <v>109</v>
      </c>
      <c r="AJ120" t="s">
        <v>110</v>
      </c>
      <c r="AK120" t="s">
        <v>111</v>
      </c>
      <c r="AL120" t="s">
        <v>4</v>
      </c>
      <c r="AM120" t="s">
        <v>5</v>
      </c>
      <c r="AO120" t="s">
        <v>6</v>
      </c>
      <c r="AP120" t="s">
        <v>7</v>
      </c>
      <c r="AQ120" t="s">
        <v>8</v>
      </c>
      <c r="AR120">
        <v>1</v>
      </c>
      <c r="AS120">
        <v>2</v>
      </c>
      <c r="AT120">
        <v>3</v>
      </c>
      <c r="AU120">
        <v>4</v>
      </c>
      <c r="AV120">
        <v>5</v>
      </c>
      <c r="AY120" s="63"/>
    </row>
    <row r="121" spans="1:51" x14ac:dyDescent="0.2">
      <c r="A121" t="s">
        <v>14</v>
      </c>
      <c r="B121" t="s">
        <v>121</v>
      </c>
      <c r="D121" t="s">
        <v>16</v>
      </c>
      <c r="E121">
        <v>290.48</v>
      </c>
      <c r="F121" t="s">
        <v>17</v>
      </c>
      <c r="H121" t="s">
        <v>18</v>
      </c>
      <c r="J121" s="1">
        <v>5.5081018518518515E-2</v>
      </c>
      <c r="K121" s="1">
        <v>6.2199074074074073E-2</v>
      </c>
      <c r="L121" s="1">
        <v>6.7372685185185188E-2</v>
      </c>
      <c r="M121" s="1">
        <v>7.3668981481481488E-2</v>
      </c>
      <c r="N121" s="1">
        <v>8.1365740740740738E-2</v>
      </c>
      <c r="O121" s="1">
        <v>8.7349537037037031E-2</v>
      </c>
      <c r="P121" s="1">
        <v>0.11162037037037037</v>
      </c>
      <c r="Q121" s="63"/>
      <c r="R121" s="16"/>
      <c r="AH121" s="63"/>
      <c r="AI121" t="s">
        <v>9</v>
      </c>
      <c r="AL121" t="s">
        <v>11</v>
      </c>
      <c r="AM121">
        <v>30</v>
      </c>
      <c r="AN121" t="s">
        <v>12</v>
      </c>
      <c r="AP121" t="s">
        <v>13</v>
      </c>
      <c r="AR121">
        <v>0</v>
      </c>
      <c r="AS121">
        <v>0</v>
      </c>
      <c r="AT121">
        <v>0</v>
      </c>
      <c r="AU121">
        <v>0</v>
      </c>
      <c r="AV121">
        <v>0</v>
      </c>
      <c r="AY121" s="63"/>
    </row>
    <row r="122" spans="1:51" x14ac:dyDescent="0.2">
      <c r="A122" t="s">
        <v>19</v>
      </c>
      <c r="B122" t="s">
        <v>15</v>
      </c>
      <c r="D122" t="s">
        <v>21</v>
      </c>
      <c r="E122">
        <v>1.3858999999999999</v>
      </c>
      <c r="F122" t="s">
        <v>22</v>
      </c>
      <c r="H122" t="s">
        <v>23</v>
      </c>
      <c r="J122" s="1">
        <v>5.6527777777777781E-2</v>
      </c>
      <c r="K122" s="1">
        <v>6.2893518518518529E-2</v>
      </c>
      <c r="L122" s="1">
        <v>6.7939814814814814E-2</v>
      </c>
      <c r="M122" s="1">
        <v>7.4236111111111114E-2</v>
      </c>
      <c r="N122" s="1">
        <v>8.1678240740740746E-2</v>
      </c>
      <c r="O122" s="1">
        <v>8.7858796296296296E-2</v>
      </c>
      <c r="P122" s="1">
        <v>0.11293981481481481</v>
      </c>
      <c r="Q122" s="63"/>
      <c r="R122" s="16"/>
      <c r="AH122" s="63"/>
      <c r="AI122" t="s">
        <v>14</v>
      </c>
      <c r="AJ122" t="s">
        <v>112</v>
      </c>
      <c r="AL122" t="s">
        <v>16</v>
      </c>
      <c r="AM122">
        <v>216.63</v>
      </c>
      <c r="AN122" t="s">
        <v>17</v>
      </c>
      <c r="AP122" t="s">
        <v>18</v>
      </c>
      <c r="AR122" s="1">
        <v>8.3391203703703717E-2</v>
      </c>
      <c r="AS122" s="1">
        <v>9.1273148148148145E-2</v>
      </c>
      <c r="AT122" s="1">
        <v>9.7592592592592606E-2</v>
      </c>
      <c r="AU122" s="1">
        <v>0.10171296296296296</v>
      </c>
      <c r="AV122" s="1">
        <v>0.12292824074074075</v>
      </c>
      <c r="AY122" s="63"/>
    </row>
    <row r="123" spans="1:51" x14ac:dyDescent="0.2">
      <c r="A123" t="s">
        <v>24</v>
      </c>
      <c r="B123" t="s">
        <v>122</v>
      </c>
      <c r="D123" t="s">
        <v>25</v>
      </c>
      <c r="E123">
        <v>0</v>
      </c>
      <c r="F123" t="s">
        <v>22</v>
      </c>
      <c r="H123" t="s">
        <v>26</v>
      </c>
      <c r="J123">
        <v>62</v>
      </c>
      <c r="K123">
        <v>29</v>
      </c>
      <c r="L123">
        <v>24</v>
      </c>
      <c r="M123">
        <v>25</v>
      </c>
      <c r="N123">
        <v>14</v>
      </c>
      <c r="O123">
        <v>22</v>
      </c>
      <c r="P123">
        <v>57</v>
      </c>
      <c r="Q123" s="63"/>
      <c r="R123" s="16"/>
      <c r="AH123" s="63"/>
      <c r="AI123" t="s">
        <v>19</v>
      </c>
      <c r="AJ123" t="s">
        <v>15</v>
      </c>
      <c r="AL123" t="s">
        <v>21</v>
      </c>
      <c r="AM123">
        <v>1.5819000000000001</v>
      </c>
      <c r="AN123" t="s">
        <v>22</v>
      </c>
      <c r="AP123" t="s">
        <v>23</v>
      </c>
      <c r="AR123" s="1">
        <v>8.4791666666666668E-2</v>
      </c>
      <c r="AS123" s="1">
        <v>9.28587962962963E-2</v>
      </c>
      <c r="AT123" s="1">
        <v>9.7939814814814827E-2</v>
      </c>
      <c r="AU123" s="1">
        <v>0.10179398148148149</v>
      </c>
      <c r="AV123" s="1">
        <v>0.12494212962962963</v>
      </c>
      <c r="AY123" s="63"/>
    </row>
    <row r="124" spans="1:51" x14ac:dyDescent="0.2">
      <c r="A124" t="s">
        <v>27</v>
      </c>
      <c r="B124">
        <v>0</v>
      </c>
      <c r="D124" t="s">
        <v>28</v>
      </c>
      <c r="E124">
        <v>101.5</v>
      </c>
      <c r="F124" t="s">
        <v>29</v>
      </c>
      <c r="H124" t="s">
        <v>123</v>
      </c>
      <c r="I124" t="s">
        <v>17</v>
      </c>
      <c r="J124">
        <v>282.178</v>
      </c>
      <c r="K124">
        <v>279.23779999999999</v>
      </c>
      <c r="L124">
        <v>272.90230000000003</v>
      </c>
      <c r="M124">
        <v>264.17349999999999</v>
      </c>
      <c r="N124">
        <v>255.2276</v>
      </c>
      <c r="O124">
        <v>241.4066</v>
      </c>
      <c r="P124">
        <v>222.6634</v>
      </c>
      <c r="Q124" s="63"/>
      <c r="R124" s="16"/>
      <c r="AH124" s="63"/>
      <c r="AI124" t="s">
        <v>24</v>
      </c>
      <c r="AJ124" t="s">
        <v>113</v>
      </c>
      <c r="AL124" t="s">
        <v>25</v>
      </c>
      <c r="AM124">
        <v>0</v>
      </c>
      <c r="AN124" t="s">
        <v>22</v>
      </c>
      <c r="AP124" t="s">
        <v>26</v>
      </c>
      <c r="AR124">
        <v>60</v>
      </c>
      <c r="AS124">
        <v>68</v>
      </c>
      <c r="AT124">
        <v>16</v>
      </c>
      <c r="AU124">
        <v>4</v>
      </c>
      <c r="AV124">
        <v>87</v>
      </c>
      <c r="AY124" s="63"/>
    </row>
    <row r="125" spans="1:51" x14ac:dyDescent="0.2">
      <c r="A125" t="s">
        <v>31</v>
      </c>
      <c r="B125">
        <v>0</v>
      </c>
      <c r="D125" t="s">
        <v>32</v>
      </c>
      <c r="E125">
        <v>0.92</v>
      </c>
      <c r="G125" t="s">
        <v>33</v>
      </c>
      <c r="H125" t="s">
        <v>185</v>
      </c>
      <c r="I125" t="s">
        <v>35</v>
      </c>
      <c r="J125">
        <v>2.0270000000000001</v>
      </c>
      <c r="K125">
        <v>2.0063</v>
      </c>
      <c r="L125">
        <v>6.99</v>
      </c>
      <c r="M125">
        <v>7.5252999999999997</v>
      </c>
      <c r="N125">
        <v>3.3534999999999999</v>
      </c>
      <c r="O125">
        <v>17.3355</v>
      </c>
      <c r="P125">
        <v>0.88690000000000002</v>
      </c>
      <c r="Q125" s="63"/>
      <c r="R125" s="16"/>
      <c r="AH125" s="63"/>
      <c r="AI125" t="s">
        <v>27</v>
      </c>
      <c r="AJ125">
        <v>0</v>
      </c>
      <c r="AL125" t="s">
        <v>28</v>
      </c>
      <c r="AM125">
        <v>101</v>
      </c>
      <c r="AN125" t="s">
        <v>29</v>
      </c>
      <c r="AP125" t="s">
        <v>114</v>
      </c>
      <c r="AQ125" t="s">
        <v>17</v>
      </c>
      <c r="AR125">
        <v>187.9932</v>
      </c>
      <c r="AS125">
        <v>163.92779999999999</v>
      </c>
      <c r="AT125">
        <v>148.85329999999999</v>
      </c>
      <c r="AU125">
        <v>129.38910000000001</v>
      </c>
      <c r="AV125">
        <v>101.17910000000001</v>
      </c>
      <c r="AY125" s="63"/>
    </row>
    <row r="126" spans="1:51" x14ac:dyDescent="0.2">
      <c r="A126" t="s">
        <v>36</v>
      </c>
      <c r="B126">
        <v>2.5</v>
      </c>
      <c r="C126" t="s">
        <v>37</v>
      </c>
      <c r="D126" t="s">
        <v>38</v>
      </c>
      <c r="E126" t="s">
        <v>116</v>
      </c>
      <c r="H126" t="s">
        <v>125</v>
      </c>
      <c r="I126" t="s">
        <v>17</v>
      </c>
      <c r="J126">
        <v>97.878600000000006</v>
      </c>
      <c r="K126">
        <v>-81.522800000000004</v>
      </c>
      <c r="L126">
        <v>182.7483</v>
      </c>
      <c r="M126">
        <v>453.9828</v>
      </c>
      <c r="N126">
        <v>457.15219999999999</v>
      </c>
      <c r="O126">
        <v>417.29340000000002</v>
      </c>
      <c r="P126">
        <v>464.83019999999999</v>
      </c>
      <c r="Q126" s="63"/>
      <c r="R126" s="16"/>
      <c r="AH126" s="63"/>
      <c r="AI126" t="s">
        <v>31</v>
      </c>
      <c r="AJ126">
        <v>0</v>
      </c>
      <c r="AL126" t="s">
        <v>32</v>
      </c>
      <c r="AM126">
        <v>0.92</v>
      </c>
      <c r="AO126" t="s">
        <v>33</v>
      </c>
      <c r="AP126" t="s">
        <v>184</v>
      </c>
      <c r="AQ126" t="s">
        <v>35</v>
      </c>
      <c r="AR126">
        <v>11.8064</v>
      </c>
      <c r="AS126">
        <v>16.3978</v>
      </c>
      <c r="AT126">
        <v>7.7579000000000002</v>
      </c>
      <c r="AU126">
        <v>32.852800000000002</v>
      </c>
      <c r="AV126">
        <v>0.69450000000000001</v>
      </c>
      <c r="AY126" s="63"/>
    </row>
    <row r="127" spans="1:51" x14ac:dyDescent="0.2">
      <c r="A127" t="s">
        <v>41</v>
      </c>
      <c r="B127">
        <v>5</v>
      </c>
      <c r="C127" t="s">
        <v>42</v>
      </c>
      <c r="D127" t="s">
        <v>43</v>
      </c>
      <c r="E127">
        <v>-2</v>
      </c>
      <c r="F127" t="s">
        <v>44</v>
      </c>
      <c r="H127" t="s">
        <v>202</v>
      </c>
      <c r="I127" t="s">
        <v>35</v>
      </c>
      <c r="J127">
        <v>-0.54369999999999996</v>
      </c>
      <c r="K127">
        <v>1.2942</v>
      </c>
      <c r="L127">
        <v>2.0718000000000001</v>
      </c>
      <c r="M127">
        <v>-6.4066999999999998</v>
      </c>
      <c r="N127">
        <v>9.9892000000000003</v>
      </c>
      <c r="O127">
        <v>13.321999999999999</v>
      </c>
      <c r="P127">
        <v>3.5146000000000002</v>
      </c>
      <c r="Q127" s="63"/>
      <c r="R127" s="16"/>
      <c r="AH127" s="63"/>
      <c r="AI127" t="s">
        <v>36</v>
      </c>
      <c r="AJ127">
        <v>2.5</v>
      </c>
      <c r="AK127" t="s">
        <v>37</v>
      </c>
      <c r="AL127" t="s">
        <v>38</v>
      </c>
      <c r="AM127" t="s">
        <v>116</v>
      </c>
      <c r="AP127" t="s">
        <v>117</v>
      </c>
      <c r="AQ127" t="s">
        <v>17</v>
      </c>
      <c r="AR127">
        <v>170.93639999999999</v>
      </c>
      <c r="AS127">
        <v>359.37139999999999</v>
      </c>
      <c r="AT127">
        <v>356.60219999999998</v>
      </c>
      <c r="AU127">
        <v>378.4461</v>
      </c>
      <c r="AV127">
        <v>491.55079999999998</v>
      </c>
      <c r="AY127" s="63"/>
    </row>
    <row r="128" spans="1:51" x14ac:dyDescent="0.2">
      <c r="A128" t="s">
        <v>47</v>
      </c>
      <c r="B128">
        <v>2</v>
      </c>
      <c r="C128" t="s">
        <v>48</v>
      </c>
      <c r="D128" t="s">
        <v>49</v>
      </c>
      <c r="E128">
        <v>2.5000000000000001E-2</v>
      </c>
      <c r="Q128" s="63"/>
      <c r="R128" s="16"/>
      <c r="AH128" s="63"/>
      <c r="AI128" t="s">
        <v>41</v>
      </c>
      <c r="AJ128">
        <v>5</v>
      </c>
      <c r="AK128" t="s">
        <v>42</v>
      </c>
      <c r="AL128" t="s">
        <v>43</v>
      </c>
      <c r="AM128">
        <v>-2</v>
      </c>
      <c r="AN128" t="s">
        <v>44</v>
      </c>
      <c r="AP128" t="s">
        <v>201</v>
      </c>
      <c r="AQ128" t="s">
        <v>35</v>
      </c>
      <c r="AR128">
        <v>-3.5918999999999999</v>
      </c>
      <c r="AS128">
        <v>-26.574999999999999</v>
      </c>
      <c r="AT128">
        <v>26.344000000000001</v>
      </c>
      <c r="AU128">
        <v>88.241799999999998</v>
      </c>
      <c r="AV128">
        <v>8.8757000000000001</v>
      </c>
      <c r="AY128" s="63"/>
    </row>
    <row r="129" spans="1:51" x14ac:dyDescent="0.2">
      <c r="Q129" s="63"/>
      <c r="R129" s="16"/>
      <c r="AH129" s="63"/>
      <c r="AI129" t="s">
        <v>47</v>
      </c>
      <c r="AJ129">
        <v>2</v>
      </c>
      <c r="AK129" t="s">
        <v>48</v>
      </c>
      <c r="AL129" t="s">
        <v>49</v>
      </c>
      <c r="AM129">
        <v>2.5000000000000001E-2</v>
      </c>
      <c r="AY129" s="63"/>
    </row>
    <row r="130" spans="1:51" x14ac:dyDescent="0.2">
      <c r="A130" s="70" t="s">
        <v>254</v>
      </c>
      <c r="B130" s="70"/>
      <c r="C130" s="70"/>
      <c r="L130" s="63" t="s">
        <v>136</v>
      </c>
      <c r="M130" s="63" t="s">
        <v>137</v>
      </c>
      <c r="N130" s="63" t="s">
        <v>138</v>
      </c>
      <c r="Q130" s="63"/>
      <c r="R130" s="16"/>
      <c r="AH130" s="63"/>
      <c r="AY130" s="63"/>
    </row>
    <row r="131" spans="1:51" x14ac:dyDescent="0.2">
      <c r="A131" t="s">
        <v>109</v>
      </c>
      <c r="B131" t="s">
        <v>174</v>
      </c>
      <c r="C131" t="s">
        <v>175</v>
      </c>
      <c r="D131" t="s">
        <v>4</v>
      </c>
      <c r="E131" t="s">
        <v>5</v>
      </c>
      <c r="G131" t="s">
        <v>6</v>
      </c>
      <c r="H131" t="s">
        <v>7</v>
      </c>
      <c r="I131" t="s">
        <v>8</v>
      </c>
      <c r="J131" s="15" t="s">
        <v>135</v>
      </c>
      <c r="K131" s="15" t="s">
        <v>10</v>
      </c>
      <c r="L131" s="15" t="s">
        <v>56</v>
      </c>
      <c r="M131" s="15" t="s">
        <v>57</v>
      </c>
      <c r="N131" s="15" t="s">
        <v>132</v>
      </c>
      <c r="O131" s="15" t="s">
        <v>133</v>
      </c>
      <c r="P131" s="15" t="s">
        <v>59</v>
      </c>
      <c r="Q131" s="63"/>
      <c r="R131" s="16"/>
      <c r="AH131" s="63"/>
      <c r="AI131" s="7" t="s">
        <v>250</v>
      </c>
      <c r="AY131" s="63"/>
    </row>
    <row r="132" spans="1:51" x14ac:dyDescent="0.2">
      <c r="A132" t="s">
        <v>9</v>
      </c>
      <c r="D132" t="s">
        <v>11</v>
      </c>
      <c r="E132">
        <v>30</v>
      </c>
      <c r="F132" t="s">
        <v>12</v>
      </c>
      <c r="H132" t="s">
        <v>13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 s="63"/>
      <c r="R132" s="16"/>
      <c r="AH132" s="63"/>
      <c r="AI132" s="3" t="s">
        <v>225</v>
      </c>
      <c r="AJ132" s="3"/>
      <c r="AK132" s="3"/>
      <c r="AL132" s="35" t="s">
        <v>51</v>
      </c>
      <c r="AR132" s="19" t="s">
        <v>60</v>
      </c>
      <c r="AS132" s="19" t="s">
        <v>180</v>
      </c>
      <c r="AT132" s="19" t="s">
        <v>181</v>
      </c>
      <c r="AU132" s="19" t="s">
        <v>182</v>
      </c>
      <c r="AV132" s="19" t="s">
        <v>59</v>
      </c>
      <c r="AY132" s="63"/>
    </row>
    <row r="133" spans="1:51" x14ac:dyDescent="0.2">
      <c r="A133" t="s">
        <v>14</v>
      </c>
      <c r="B133" t="s">
        <v>112</v>
      </c>
      <c r="D133" t="s">
        <v>16</v>
      </c>
      <c r="E133">
        <v>217.75</v>
      </c>
      <c r="F133" t="s">
        <v>17</v>
      </c>
      <c r="H133" t="s">
        <v>18</v>
      </c>
      <c r="J133" s="1">
        <v>5.8842592592592592E-2</v>
      </c>
      <c r="K133" s="1">
        <v>6.3599537037037038E-2</v>
      </c>
      <c r="L133" s="1">
        <v>6.7210648148148144E-2</v>
      </c>
      <c r="M133" s="1">
        <v>7.8148148148148147E-2</v>
      </c>
      <c r="N133" s="1">
        <v>8.3784722222222219E-2</v>
      </c>
      <c r="O133" s="1">
        <v>8.7361111111111112E-2</v>
      </c>
      <c r="P133" s="1">
        <v>0.10464120370370371</v>
      </c>
      <c r="Q133" s="63"/>
      <c r="R133" s="16"/>
      <c r="AH133" s="63"/>
      <c r="AI133" t="s">
        <v>109</v>
      </c>
      <c r="AJ133" t="s">
        <v>110</v>
      </c>
      <c r="AK133" t="s">
        <v>120</v>
      </c>
      <c r="AL133" t="s">
        <v>4</v>
      </c>
      <c r="AM133" t="s">
        <v>5</v>
      </c>
      <c r="AO133" t="s">
        <v>6</v>
      </c>
      <c r="AP133" t="s">
        <v>7</v>
      </c>
      <c r="AQ133" t="s">
        <v>8</v>
      </c>
      <c r="AR133">
        <v>1</v>
      </c>
      <c r="AS133">
        <v>2</v>
      </c>
      <c r="AT133">
        <v>3</v>
      </c>
      <c r="AU133">
        <v>4</v>
      </c>
      <c r="AV133">
        <v>5</v>
      </c>
      <c r="AY133" s="63"/>
    </row>
    <row r="134" spans="1:51" x14ac:dyDescent="0.2">
      <c r="A134" t="s">
        <v>19</v>
      </c>
      <c r="B134" t="s">
        <v>15</v>
      </c>
      <c r="D134" t="s">
        <v>21</v>
      </c>
      <c r="E134">
        <v>1.5984</v>
      </c>
      <c r="F134" t="s">
        <v>22</v>
      </c>
      <c r="H134" t="s">
        <v>23</v>
      </c>
      <c r="J134" s="1">
        <v>5.9525462962962961E-2</v>
      </c>
      <c r="K134" s="1">
        <v>6.4282407407407413E-2</v>
      </c>
      <c r="L134" s="1">
        <v>6.7754629629629637E-2</v>
      </c>
      <c r="M134" s="1">
        <v>7.8831018518518522E-2</v>
      </c>
      <c r="N134" s="1">
        <v>8.4259259259259256E-2</v>
      </c>
      <c r="O134" s="1">
        <v>8.7696759259259252E-2</v>
      </c>
      <c r="P134" s="1">
        <v>0.10641203703703704</v>
      </c>
      <c r="Q134" s="63"/>
      <c r="R134" s="16"/>
      <c r="AH134" s="63"/>
      <c r="AI134" t="s">
        <v>9</v>
      </c>
      <c r="AL134" t="s">
        <v>11</v>
      </c>
      <c r="AM134">
        <v>30</v>
      </c>
      <c r="AN134" t="s">
        <v>12</v>
      </c>
      <c r="AP134" t="s">
        <v>13</v>
      </c>
      <c r="AR134">
        <v>0</v>
      </c>
      <c r="AS134">
        <v>0</v>
      </c>
      <c r="AT134">
        <v>0</v>
      </c>
      <c r="AU134">
        <v>0</v>
      </c>
      <c r="AV134">
        <v>0</v>
      </c>
      <c r="AY134" s="63"/>
    </row>
    <row r="135" spans="1:51" x14ac:dyDescent="0.2">
      <c r="A135" t="s">
        <v>24</v>
      </c>
      <c r="B135" t="s">
        <v>113</v>
      </c>
      <c r="D135" t="s">
        <v>25</v>
      </c>
      <c r="E135">
        <v>0</v>
      </c>
      <c r="F135" t="s">
        <v>22</v>
      </c>
      <c r="H135" t="s">
        <v>26</v>
      </c>
      <c r="J135">
        <v>29</v>
      </c>
      <c r="K135">
        <v>30</v>
      </c>
      <c r="L135">
        <v>23</v>
      </c>
      <c r="M135">
        <v>30</v>
      </c>
      <c r="N135">
        <v>21</v>
      </c>
      <c r="O135">
        <v>15</v>
      </c>
      <c r="P135">
        <v>76</v>
      </c>
      <c r="Q135" s="63"/>
      <c r="R135" s="16" t="s">
        <v>131</v>
      </c>
      <c r="AH135" s="63"/>
      <c r="AI135" t="s">
        <v>14</v>
      </c>
      <c r="AJ135" t="s">
        <v>121</v>
      </c>
      <c r="AL135" t="s">
        <v>16</v>
      </c>
      <c r="AM135">
        <v>216.63</v>
      </c>
      <c r="AN135" t="s">
        <v>17</v>
      </c>
      <c r="AP135" t="s">
        <v>18</v>
      </c>
      <c r="AR135" s="1">
        <v>8.3298611111111115E-2</v>
      </c>
      <c r="AS135" s="1">
        <v>9.2152777777777764E-2</v>
      </c>
      <c r="AT135" s="1">
        <v>9.8032407407407415E-2</v>
      </c>
      <c r="AU135" s="1">
        <v>0.10372685185185186</v>
      </c>
      <c r="AV135" s="1">
        <v>0.12252314814814814</v>
      </c>
      <c r="AY135" s="63"/>
    </row>
    <row r="136" spans="1:51" x14ac:dyDescent="0.2">
      <c r="A136" t="s">
        <v>27</v>
      </c>
      <c r="B136">
        <v>0</v>
      </c>
      <c r="D136" t="s">
        <v>28</v>
      </c>
      <c r="E136">
        <v>101.5</v>
      </c>
      <c r="F136" t="s">
        <v>29</v>
      </c>
      <c r="H136" t="s">
        <v>176</v>
      </c>
      <c r="I136" t="s">
        <v>17</v>
      </c>
      <c r="J136">
        <v>201.26230000000001</v>
      </c>
      <c r="K136">
        <v>193.07839999999999</v>
      </c>
      <c r="L136">
        <v>182.95099999999999</v>
      </c>
      <c r="M136">
        <v>128.0421</v>
      </c>
      <c r="N136">
        <v>108.4879</v>
      </c>
      <c r="O136">
        <v>76.845299999999995</v>
      </c>
      <c r="P136">
        <v>5.7247000000000003</v>
      </c>
      <c r="Q136" s="63"/>
      <c r="R136" s="16">
        <f>(M137-N137)/N137</f>
        <v>1.4412435269790209</v>
      </c>
      <c r="AH136" s="63"/>
      <c r="AI136" t="s">
        <v>19</v>
      </c>
      <c r="AJ136" t="s">
        <v>15</v>
      </c>
      <c r="AL136" t="s">
        <v>21</v>
      </c>
      <c r="AM136">
        <v>1.8418000000000001</v>
      </c>
      <c r="AN136" t="s">
        <v>22</v>
      </c>
      <c r="AP136" t="s">
        <v>23</v>
      </c>
      <c r="AR136" s="1">
        <v>8.4085648148148159E-2</v>
      </c>
      <c r="AS136" s="1">
        <v>9.28587962962963E-2</v>
      </c>
      <c r="AT136" s="1">
        <v>9.8287037037037048E-2</v>
      </c>
      <c r="AU136" s="1">
        <v>0.10390046296296296</v>
      </c>
      <c r="AV136" s="1">
        <v>0.12454861111111111</v>
      </c>
      <c r="AY136" s="63"/>
    </row>
    <row r="137" spans="1:51" x14ac:dyDescent="0.2">
      <c r="A137" t="s">
        <v>31</v>
      </c>
      <c r="B137">
        <v>0</v>
      </c>
      <c r="D137" t="s">
        <v>32</v>
      </c>
      <c r="E137">
        <v>0.92</v>
      </c>
      <c r="G137" t="s">
        <v>33</v>
      </c>
      <c r="H137" t="s">
        <v>177</v>
      </c>
      <c r="I137" t="s">
        <v>35</v>
      </c>
      <c r="J137">
        <v>8.0985999999999994</v>
      </c>
      <c r="K137">
        <v>8.1083999999999996</v>
      </c>
      <c r="L137">
        <v>20.436800000000002</v>
      </c>
      <c r="M137">
        <v>27.625599999999999</v>
      </c>
      <c r="N137">
        <v>11.3162</v>
      </c>
      <c r="O137">
        <v>58.073900000000002</v>
      </c>
      <c r="P137">
        <v>-0.28320000000000001</v>
      </c>
      <c r="Q137" s="63"/>
      <c r="R137" s="16"/>
      <c r="AH137" s="63"/>
      <c r="AI137" t="s">
        <v>24</v>
      </c>
      <c r="AJ137" t="s">
        <v>122</v>
      </c>
      <c r="AL137" t="s">
        <v>25</v>
      </c>
      <c r="AM137">
        <v>0</v>
      </c>
      <c r="AN137" t="s">
        <v>22</v>
      </c>
      <c r="AP137" t="s">
        <v>26</v>
      </c>
      <c r="AR137">
        <v>34</v>
      </c>
      <c r="AS137">
        <v>30</v>
      </c>
      <c r="AT137">
        <v>12</v>
      </c>
      <c r="AU137">
        <v>7</v>
      </c>
      <c r="AV137">
        <v>87</v>
      </c>
      <c r="AY137" s="63"/>
    </row>
    <row r="138" spans="1:51" x14ac:dyDescent="0.2">
      <c r="A138" t="s">
        <v>36</v>
      </c>
      <c r="B138">
        <v>2.5</v>
      </c>
      <c r="C138" t="s">
        <v>37</v>
      </c>
      <c r="D138" t="s">
        <v>38</v>
      </c>
      <c r="E138" t="s">
        <v>116</v>
      </c>
      <c r="H138" t="s">
        <v>178</v>
      </c>
      <c r="I138" t="s">
        <v>17</v>
      </c>
      <c r="J138">
        <v>153.06229999999999</v>
      </c>
      <c r="K138">
        <v>14.7486</v>
      </c>
      <c r="L138">
        <v>206.06970000000001</v>
      </c>
      <c r="M138">
        <v>365.54379999999998</v>
      </c>
      <c r="N138">
        <v>372.81639999999999</v>
      </c>
      <c r="O138">
        <v>383.68389999999999</v>
      </c>
      <c r="P138">
        <v>500.25650000000002</v>
      </c>
      <c r="Q138" s="63"/>
      <c r="R138" s="16"/>
      <c r="AH138" s="63"/>
      <c r="AI138" t="s">
        <v>27</v>
      </c>
      <c r="AJ138">
        <v>0</v>
      </c>
      <c r="AL138" t="s">
        <v>28</v>
      </c>
      <c r="AM138">
        <v>101</v>
      </c>
      <c r="AN138" t="s">
        <v>29</v>
      </c>
      <c r="AP138" t="s">
        <v>123</v>
      </c>
      <c r="AQ138" t="s">
        <v>17</v>
      </c>
      <c r="AR138">
        <v>189.2148</v>
      </c>
      <c r="AS138">
        <v>156.94220000000001</v>
      </c>
      <c r="AT138">
        <v>138.791</v>
      </c>
      <c r="AU138">
        <v>95.586699999999993</v>
      </c>
      <c r="AV138">
        <v>79.358699999999999</v>
      </c>
      <c r="AY138" s="63"/>
    </row>
    <row r="139" spans="1:51" x14ac:dyDescent="0.2">
      <c r="A139" t="s">
        <v>41</v>
      </c>
      <c r="B139">
        <v>5</v>
      </c>
      <c r="C139" t="s">
        <v>42</v>
      </c>
      <c r="D139" t="s">
        <v>43</v>
      </c>
      <c r="E139">
        <v>-2</v>
      </c>
      <c r="F139" t="s">
        <v>44</v>
      </c>
      <c r="H139" t="s">
        <v>199</v>
      </c>
      <c r="I139" t="s">
        <v>35</v>
      </c>
      <c r="J139">
        <v>-1.7050000000000001</v>
      </c>
      <c r="K139">
        <v>-1.7245999999999999</v>
      </c>
      <c r="L139">
        <v>29.6248</v>
      </c>
      <c r="M139">
        <v>-20.688700000000001</v>
      </c>
      <c r="N139">
        <v>10.302099999999999</v>
      </c>
      <c r="O139">
        <v>88.749200000000002</v>
      </c>
      <c r="P139">
        <v>10.233599999999999</v>
      </c>
      <c r="Q139" s="63"/>
      <c r="R139" s="16"/>
      <c r="AH139" s="63"/>
      <c r="AI139" t="s">
        <v>31</v>
      </c>
      <c r="AJ139">
        <v>0</v>
      </c>
      <c r="AL139" t="s">
        <v>32</v>
      </c>
      <c r="AM139">
        <v>0.92</v>
      </c>
      <c r="AO139" t="s">
        <v>33</v>
      </c>
      <c r="AP139" t="s">
        <v>185</v>
      </c>
      <c r="AQ139" t="s">
        <v>35</v>
      </c>
      <c r="AR139">
        <v>13.635300000000001</v>
      </c>
      <c r="AS139">
        <v>19.5307</v>
      </c>
      <c r="AT139">
        <v>10.997199999999999</v>
      </c>
      <c r="AU139">
        <v>42.731999999999999</v>
      </c>
      <c r="AV139">
        <v>0.49159999999999998</v>
      </c>
      <c r="AY139" s="63"/>
    </row>
    <row r="140" spans="1:51" x14ac:dyDescent="0.2">
      <c r="A140" t="s">
        <v>47</v>
      </c>
      <c r="B140">
        <v>2</v>
      </c>
      <c r="C140" t="s">
        <v>48</v>
      </c>
      <c r="D140" t="s">
        <v>49</v>
      </c>
      <c r="E140">
        <v>2.5000000000000001E-2</v>
      </c>
      <c r="Q140" s="63"/>
      <c r="R140" s="16"/>
      <c r="AH140" s="63"/>
      <c r="AI140" t="s">
        <v>36</v>
      </c>
      <c r="AJ140">
        <v>2.5</v>
      </c>
      <c r="AK140" t="s">
        <v>37</v>
      </c>
      <c r="AL140" t="s">
        <v>38</v>
      </c>
      <c r="AM140" t="s">
        <v>116</v>
      </c>
      <c r="AP140" t="s">
        <v>125</v>
      </c>
      <c r="AQ140" t="s">
        <v>17</v>
      </c>
      <c r="AR140">
        <v>-77.591099999999997</v>
      </c>
      <c r="AS140">
        <v>69.5685</v>
      </c>
      <c r="AT140">
        <v>80.665599999999998</v>
      </c>
      <c r="AU140">
        <v>178.27940000000001</v>
      </c>
      <c r="AV140">
        <v>362.83969999999999</v>
      </c>
      <c r="AY140" s="63"/>
    </row>
    <row r="141" spans="1:51" x14ac:dyDescent="0.2">
      <c r="Q141" s="63"/>
      <c r="R141" s="16"/>
      <c r="AH141" s="63"/>
      <c r="AI141" t="s">
        <v>41</v>
      </c>
      <c r="AJ141">
        <v>5</v>
      </c>
      <c r="AK141" t="s">
        <v>42</v>
      </c>
      <c r="AL141" t="s">
        <v>43</v>
      </c>
      <c r="AM141">
        <v>-2</v>
      </c>
      <c r="AN141" t="s">
        <v>44</v>
      </c>
      <c r="AP141" t="s">
        <v>202</v>
      </c>
      <c r="AQ141" t="s">
        <v>35</v>
      </c>
      <c r="AR141">
        <v>-14.650499999999999</v>
      </c>
      <c r="AS141">
        <v>-10.2776</v>
      </c>
      <c r="AT141">
        <v>19.5565</v>
      </c>
      <c r="AU141">
        <v>143.75120000000001</v>
      </c>
      <c r="AV141">
        <v>15.3156</v>
      </c>
      <c r="AY141" s="63"/>
    </row>
    <row r="142" spans="1:51" x14ac:dyDescent="0.2">
      <c r="A142" s="3" t="s">
        <v>254</v>
      </c>
      <c r="B142" s="3"/>
      <c r="C142" s="3"/>
      <c r="L142" s="63" t="s">
        <v>136</v>
      </c>
      <c r="M142" s="63" t="s">
        <v>137</v>
      </c>
      <c r="N142" s="63" t="s">
        <v>138</v>
      </c>
      <c r="Q142" s="63"/>
      <c r="R142" s="16"/>
      <c r="AH142" s="63"/>
    </row>
    <row r="143" spans="1:51" x14ac:dyDescent="0.2">
      <c r="A143" t="s">
        <v>109</v>
      </c>
      <c r="B143" t="s">
        <v>174</v>
      </c>
      <c r="C143" t="s">
        <v>203</v>
      </c>
      <c r="D143" t="s">
        <v>4</v>
      </c>
      <c r="E143" t="s">
        <v>5</v>
      </c>
      <c r="G143" t="s">
        <v>6</v>
      </c>
      <c r="H143" t="s">
        <v>7</v>
      </c>
      <c r="I143" t="s">
        <v>8</v>
      </c>
      <c r="J143" s="15" t="s">
        <v>135</v>
      </c>
      <c r="K143" s="15" t="s">
        <v>51</v>
      </c>
      <c r="L143" s="15" t="s">
        <v>56</v>
      </c>
      <c r="M143" s="15" t="s">
        <v>57</v>
      </c>
      <c r="N143" s="15" t="s">
        <v>132</v>
      </c>
      <c r="O143" s="15" t="s">
        <v>133</v>
      </c>
      <c r="P143" s="15" t="s">
        <v>59</v>
      </c>
      <c r="Q143" s="63"/>
      <c r="R143" s="16"/>
      <c r="AH143" s="63"/>
    </row>
    <row r="144" spans="1:51" x14ac:dyDescent="0.2">
      <c r="A144" t="s">
        <v>9</v>
      </c>
      <c r="D144" t="s">
        <v>11</v>
      </c>
      <c r="E144">
        <v>30</v>
      </c>
      <c r="F144" t="s">
        <v>12</v>
      </c>
      <c r="H144" t="s">
        <v>13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 s="63"/>
      <c r="R144" s="16"/>
      <c r="AH144" s="63"/>
    </row>
    <row r="145" spans="1:34" x14ac:dyDescent="0.2">
      <c r="A145" t="s">
        <v>14</v>
      </c>
      <c r="B145" t="s">
        <v>121</v>
      </c>
      <c r="D145" t="s">
        <v>16</v>
      </c>
      <c r="E145">
        <v>217.75</v>
      </c>
      <c r="F145" t="s">
        <v>17</v>
      </c>
      <c r="H145" t="s">
        <v>18</v>
      </c>
      <c r="J145" s="1">
        <v>5.8715277777777776E-2</v>
      </c>
      <c r="K145" s="1">
        <v>6.340277777777778E-2</v>
      </c>
      <c r="L145" s="1">
        <v>6.986111111111111E-2</v>
      </c>
      <c r="M145" s="1">
        <v>7.7812499999999993E-2</v>
      </c>
      <c r="N145" s="1">
        <v>8.3784722222222219E-2</v>
      </c>
      <c r="O145" s="1">
        <v>8.9907407407407394E-2</v>
      </c>
      <c r="P145" s="1">
        <v>0.10505787037037036</v>
      </c>
      <c r="Q145" s="63"/>
      <c r="R145" s="16"/>
      <c r="AH145" s="63"/>
    </row>
    <row r="146" spans="1:34" x14ac:dyDescent="0.2">
      <c r="A146" t="s">
        <v>19</v>
      </c>
      <c r="B146" t="s">
        <v>15</v>
      </c>
      <c r="D146" t="s">
        <v>21</v>
      </c>
      <c r="E146">
        <v>1.8420000000000001</v>
      </c>
      <c r="F146" t="s">
        <v>22</v>
      </c>
      <c r="H146" t="s">
        <v>23</v>
      </c>
      <c r="J146" s="1">
        <v>5.9594907407407409E-2</v>
      </c>
      <c r="K146" s="1">
        <v>6.3946759259259259E-2</v>
      </c>
      <c r="L146" s="1">
        <v>7.0405092592592589E-2</v>
      </c>
      <c r="M146" s="1">
        <v>7.8483796296296301E-2</v>
      </c>
      <c r="N146" s="1">
        <v>8.4062499999999998E-2</v>
      </c>
      <c r="O146" s="1">
        <v>9.0104166666666666E-2</v>
      </c>
      <c r="P146" s="1">
        <v>0.10648148148148147</v>
      </c>
      <c r="Q146" s="63"/>
      <c r="R146" s="16"/>
      <c r="AH146" s="63"/>
    </row>
    <row r="147" spans="1:34" x14ac:dyDescent="0.2">
      <c r="A147" t="s">
        <v>24</v>
      </c>
      <c r="B147" t="s">
        <v>122</v>
      </c>
      <c r="D147" t="s">
        <v>25</v>
      </c>
      <c r="E147">
        <v>0</v>
      </c>
      <c r="F147" t="s">
        <v>22</v>
      </c>
      <c r="H147" t="s">
        <v>26</v>
      </c>
      <c r="J147">
        <v>38</v>
      </c>
      <c r="K147">
        <v>24</v>
      </c>
      <c r="L147">
        <v>24</v>
      </c>
      <c r="M147">
        <v>29</v>
      </c>
      <c r="N147">
        <v>12</v>
      </c>
      <c r="O147">
        <v>9</v>
      </c>
      <c r="P147">
        <v>62</v>
      </c>
      <c r="Q147" s="63"/>
      <c r="R147" s="16" t="s">
        <v>131</v>
      </c>
      <c r="AH147" s="63"/>
    </row>
    <row r="148" spans="1:34" x14ac:dyDescent="0.2">
      <c r="A148" t="s">
        <v>27</v>
      </c>
      <c r="B148">
        <v>0</v>
      </c>
      <c r="D148" t="s">
        <v>28</v>
      </c>
      <c r="E148">
        <v>101.5</v>
      </c>
      <c r="F148" t="s">
        <v>29</v>
      </c>
      <c r="H148" t="s">
        <v>204</v>
      </c>
      <c r="I148" t="s">
        <v>17</v>
      </c>
      <c r="J148">
        <v>208.535</v>
      </c>
      <c r="K148">
        <v>203.57060000000001</v>
      </c>
      <c r="L148">
        <v>189.0333</v>
      </c>
      <c r="M148">
        <v>158.23699999999999</v>
      </c>
      <c r="N148">
        <v>140.8075</v>
      </c>
      <c r="O148">
        <v>97.346000000000004</v>
      </c>
      <c r="P148">
        <v>60.4664</v>
      </c>
      <c r="Q148" s="63"/>
      <c r="R148" s="16">
        <f>(M149-N149)/N149</f>
        <v>0.90202545325805428</v>
      </c>
      <c r="AH148" s="63"/>
    </row>
    <row r="149" spans="1:34" x14ac:dyDescent="0.2">
      <c r="A149" t="s">
        <v>31</v>
      </c>
      <c r="B149">
        <v>0</v>
      </c>
      <c r="D149" t="s">
        <v>32</v>
      </c>
      <c r="E149">
        <v>0.92</v>
      </c>
      <c r="G149" t="s">
        <v>33</v>
      </c>
      <c r="H149" t="s">
        <v>205</v>
      </c>
      <c r="I149" t="s">
        <v>35</v>
      </c>
      <c r="J149">
        <v>5.9490999999999996</v>
      </c>
      <c r="K149">
        <v>5.6326999999999998</v>
      </c>
      <c r="L149">
        <v>13.284800000000001</v>
      </c>
      <c r="M149">
        <v>20.415199999999999</v>
      </c>
      <c r="N149">
        <v>10.7334</v>
      </c>
      <c r="O149">
        <v>44.830300000000001</v>
      </c>
      <c r="P149">
        <v>0.14030000000000001</v>
      </c>
      <c r="Q149" s="63"/>
      <c r="R149" s="16"/>
      <c r="AH149" s="63"/>
    </row>
    <row r="150" spans="1:34" x14ac:dyDescent="0.2">
      <c r="A150" t="s">
        <v>36</v>
      </c>
      <c r="B150">
        <v>2.5</v>
      </c>
      <c r="C150" t="s">
        <v>37</v>
      </c>
      <c r="D150" t="s">
        <v>38</v>
      </c>
      <c r="E150" t="s">
        <v>116</v>
      </c>
      <c r="H150" t="s">
        <v>206</v>
      </c>
      <c r="I150" t="s">
        <v>17</v>
      </c>
      <c r="J150">
        <v>155.56399999999999</v>
      </c>
      <c r="K150">
        <v>-63.549599999999998</v>
      </c>
      <c r="L150">
        <v>67.022800000000004</v>
      </c>
      <c r="M150">
        <v>153.63120000000001</v>
      </c>
      <c r="N150">
        <v>160.82929999999999</v>
      </c>
      <c r="O150">
        <v>176.24639999999999</v>
      </c>
      <c r="P150">
        <v>235.22630000000001</v>
      </c>
      <c r="Q150" s="63"/>
      <c r="R150" s="16"/>
      <c r="AH150" s="63"/>
    </row>
    <row r="151" spans="1:34" x14ac:dyDescent="0.2">
      <c r="A151" t="s">
        <v>41</v>
      </c>
      <c r="B151">
        <v>5</v>
      </c>
      <c r="C151" t="s">
        <v>42</v>
      </c>
      <c r="D151" t="s">
        <v>43</v>
      </c>
      <c r="E151">
        <v>-2</v>
      </c>
      <c r="F151" t="s">
        <v>44</v>
      </c>
      <c r="H151" t="s">
        <v>208</v>
      </c>
      <c r="I151" t="s">
        <v>35</v>
      </c>
      <c r="J151">
        <v>2.8189000000000002</v>
      </c>
      <c r="K151">
        <v>5.6372999999999998</v>
      </c>
      <c r="L151">
        <v>2.2938000000000001</v>
      </c>
      <c r="M151">
        <v>-7.3616000000000001</v>
      </c>
      <c r="N151">
        <v>6.0027999999999997</v>
      </c>
      <c r="O151">
        <v>48.229500000000002</v>
      </c>
      <c r="P151">
        <v>6.4141000000000004</v>
      </c>
      <c r="Q151" s="63"/>
      <c r="R151" s="16"/>
      <c r="AH151" s="63"/>
    </row>
    <row r="152" spans="1:34" x14ac:dyDescent="0.2">
      <c r="A152" t="s">
        <v>47</v>
      </c>
      <c r="B152">
        <v>2</v>
      </c>
      <c r="C152" t="s">
        <v>48</v>
      </c>
      <c r="D152" t="s">
        <v>49</v>
      </c>
      <c r="E152">
        <v>2.5000000000000001E-2</v>
      </c>
      <c r="Q152" s="63"/>
      <c r="R152" s="16"/>
      <c r="AH152" s="63"/>
    </row>
    <row r="153" spans="1:34" x14ac:dyDescent="0.2">
      <c r="Q153" s="63"/>
      <c r="R153" s="16"/>
      <c r="AH153" s="63"/>
    </row>
    <row r="154" spans="1:34" x14ac:dyDescent="0.2">
      <c r="Q154" s="63"/>
      <c r="R154" s="16"/>
      <c r="AH154" s="63"/>
    </row>
    <row r="155" spans="1:34" x14ac:dyDescent="0.2">
      <c r="Q155" s="63"/>
      <c r="R155" s="16"/>
      <c r="AH155" s="63"/>
    </row>
    <row r="156" spans="1:34" x14ac:dyDescent="0.2">
      <c r="Q156" s="63"/>
      <c r="R156" s="16"/>
      <c r="AH156" s="63"/>
    </row>
    <row r="157" spans="1:34" x14ac:dyDescent="0.2">
      <c r="Q157" s="63"/>
      <c r="R157" s="16"/>
      <c r="AH157" s="63"/>
    </row>
    <row r="158" spans="1:34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63"/>
      <c r="R158" s="16"/>
    </row>
    <row r="159" spans="1:34" x14ac:dyDescent="0.2">
      <c r="A159" s="16"/>
      <c r="B159" s="16"/>
      <c r="C159" s="16"/>
      <c r="D159" s="7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63"/>
      <c r="R159" s="16"/>
    </row>
    <row r="160" spans="1:34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63"/>
      <c r="R160" s="16"/>
    </row>
    <row r="161" spans="1:18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63"/>
      <c r="R161" s="16"/>
    </row>
    <row r="162" spans="1:18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62"/>
      <c r="K162" s="62"/>
      <c r="L162" s="62"/>
      <c r="M162" s="62"/>
      <c r="N162" s="62"/>
      <c r="O162" s="16"/>
      <c r="P162" s="16"/>
      <c r="Q162" s="63"/>
      <c r="R162" s="16"/>
    </row>
    <row r="163" spans="1:18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62"/>
      <c r="K163" s="62"/>
      <c r="L163" s="62"/>
      <c r="M163" s="62"/>
      <c r="N163" s="62"/>
      <c r="O163" s="16"/>
      <c r="P163" s="16"/>
      <c r="Q163" s="63"/>
      <c r="R163" s="16"/>
    </row>
    <row r="164" spans="1:18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63"/>
      <c r="R164" s="16"/>
    </row>
    <row r="165" spans="1:18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63"/>
      <c r="R165" s="16"/>
    </row>
    <row r="166" spans="1:18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63"/>
      <c r="R166" s="16"/>
    </row>
    <row r="167" spans="1:18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63"/>
      <c r="R167" s="16"/>
    </row>
    <row r="168" spans="1:18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63"/>
      <c r="R168" s="16"/>
    </row>
    <row r="169" spans="1:18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63"/>
      <c r="R169" s="16"/>
    </row>
    <row r="170" spans="1:18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63"/>
      <c r="R170" s="16"/>
    </row>
    <row r="171" spans="1:18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63"/>
      <c r="R171" s="16"/>
    </row>
    <row r="172" spans="1:18" x14ac:dyDescent="0.2">
      <c r="A172" s="16"/>
      <c r="B172" s="16"/>
      <c r="C172" s="16"/>
      <c r="D172" s="7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63"/>
      <c r="R172" s="16"/>
    </row>
    <row r="173" spans="1:18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63"/>
      <c r="R173" s="16"/>
    </row>
    <row r="174" spans="1:18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63"/>
      <c r="R174" s="16"/>
    </row>
    <row r="175" spans="1:18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62"/>
      <c r="K175" s="62"/>
      <c r="L175" s="62"/>
      <c r="M175" s="62"/>
      <c r="N175" s="62"/>
      <c r="O175" s="16"/>
      <c r="P175" s="16"/>
      <c r="Q175" s="63"/>
      <c r="R175" s="16"/>
    </row>
    <row r="176" spans="1:18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62"/>
      <c r="K176" s="62"/>
      <c r="L176" s="62"/>
      <c r="M176" s="62"/>
      <c r="N176" s="62"/>
      <c r="O176" s="16"/>
      <c r="P176" s="16"/>
      <c r="Q176" s="63"/>
      <c r="R176" s="16"/>
    </row>
    <row r="177" spans="1:18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63"/>
      <c r="R177" s="16"/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63"/>
      <c r="R178" s="16"/>
    </row>
    <row r="179" spans="1:18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63"/>
      <c r="R179" s="16"/>
    </row>
    <row r="180" spans="1:18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63"/>
      <c r="R180" s="16"/>
    </row>
    <row r="181" spans="1:18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63"/>
      <c r="R181" s="16"/>
    </row>
    <row r="182" spans="1:18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63"/>
      <c r="R182" s="16"/>
    </row>
    <row r="183" spans="1:18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63"/>
      <c r="R183" s="16"/>
    </row>
    <row r="184" spans="1:18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63"/>
      <c r="R184" s="16"/>
    </row>
    <row r="185" spans="1:18" x14ac:dyDescent="0.2">
      <c r="A185" s="16"/>
      <c r="B185" s="16"/>
      <c r="C185" s="16"/>
      <c r="D185" s="7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63"/>
      <c r="R185" s="16"/>
    </row>
    <row r="186" spans="1:18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63"/>
      <c r="R186" s="16"/>
    </row>
    <row r="187" spans="1:18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63"/>
      <c r="R187" s="16"/>
    </row>
    <row r="188" spans="1:18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62"/>
      <c r="K188" s="62"/>
      <c r="L188" s="62"/>
      <c r="M188" s="62"/>
      <c r="N188" s="62"/>
      <c r="O188" s="16"/>
      <c r="P188" s="16"/>
      <c r="Q188" s="63"/>
      <c r="R188" s="16"/>
    </row>
    <row r="189" spans="1:18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62"/>
      <c r="K189" s="62"/>
      <c r="L189" s="62"/>
      <c r="M189" s="62"/>
      <c r="N189" s="62"/>
      <c r="O189" s="16"/>
      <c r="P189" s="16"/>
      <c r="Q189" s="63"/>
      <c r="R189" s="16"/>
    </row>
    <row r="190" spans="1:18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63"/>
      <c r="R190" s="16"/>
    </row>
    <row r="191" spans="1:18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63"/>
      <c r="R191" s="16"/>
    </row>
    <row r="192" spans="1:18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63"/>
      <c r="R192" s="16"/>
    </row>
    <row r="193" spans="1:18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63"/>
      <c r="R193" s="16"/>
    </row>
    <row r="194" spans="1:18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63"/>
      <c r="R194" s="16"/>
    </row>
    <row r="195" spans="1:18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63"/>
      <c r="R195" s="16"/>
    </row>
    <row r="196" spans="1:18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63"/>
      <c r="R196" s="16"/>
    </row>
    <row r="197" spans="1:18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63"/>
      <c r="R197" s="16"/>
    </row>
    <row r="198" spans="1:18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63"/>
      <c r="R198" s="16"/>
    </row>
    <row r="199" spans="1:18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63"/>
      <c r="R199" s="16"/>
    </row>
    <row r="200" spans="1:18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63"/>
      <c r="R200" s="16"/>
    </row>
    <row r="201" spans="1:18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62"/>
      <c r="K201" s="62"/>
      <c r="L201" s="62"/>
      <c r="M201" s="62"/>
      <c r="N201" s="62"/>
      <c r="O201" s="16"/>
      <c r="P201" s="16"/>
      <c r="Q201" s="63"/>
      <c r="R201" s="16"/>
    </row>
    <row r="202" spans="1:18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62"/>
      <c r="K202" s="62"/>
      <c r="L202" s="62"/>
      <c r="M202" s="62"/>
      <c r="N202" s="62"/>
      <c r="O202" s="16"/>
      <c r="P202" s="16"/>
      <c r="Q202" s="63"/>
      <c r="R202" s="16"/>
    </row>
    <row r="203" spans="1:18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63"/>
      <c r="R203" s="16"/>
    </row>
    <row r="204" spans="1:18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63"/>
      <c r="R204" s="16"/>
    </row>
    <row r="205" spans="1:18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63"/>
      <c r="R205" s="16"/>
    </row>
    <row r="206" spans="1:18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63"/>
      <c r="R206" s="16"/>
    </row>
    <row r="207" spans="1:18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63"/>
      <c r="R207" s="16"/>
    </row>
    <row r="208" spans="1:18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63"/>
      <c r="R208" s="16"/>
    </row>
    <row r="209" spans="1:18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63"/>
      <c r="R209" s="16"/>
    </row>
    <row r="210" spans="1:18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63"/>
      <c r="R210" s="16"/>
    </row>
    <row r="211" spans="1:18" x14ac:dyDescent="0.2">
      <c r="A211" s="16"/>
      <c r="B211" s="16"/>
      <c r="C211" s="16"/>
      <c r="D211" s="7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63"/>
      <c r="R211" s="16"/>
    </row>
    <row r="212" spans="1:18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63"/>
      <c r="R212" s="16"/>
    </row>
    <row r="213" spans="1:18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63"/>
      <c r="R213" s="16"/>
    </row>
    <row r="214" spans="1:18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62"/>
      <c r="K214" s="62"/>
      <c r="L214" s="62"/>
      <c r="M214" s="62"/>
      <c r="N214" s="62"/>
      <c r="O214" s="16"/>
      <c r="P214" s="16"/>
      <c r="Q214" s="63"/>
      <c r="R214" s="16"/>
    </row>
    <row r="215" spans="1:18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62"/>
      <c r="K215" s="62"/>
      <c r="L215" s="62"/>
      <c r="M215" s="62"/>
      <c r="N215" s="62"/>
      <c r="O215" s="16"/>
      <c r="P215" s="16"/>
      <c r="Q215" s="63"/>
      <c r="R215" s="16"/>
    </row>
    <row r="216" spans="1:18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63"/>
      <c r="R216" s="16"/>
    </row>
    <row r="217" spans="1:18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63"/>
      <c r="R217" s="16"/>
    </row>
    <row r="218" spans="1:18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63"/>
      <c r="R218" s="16"/>
    </row>
    <row r="219" spans="1:18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63"/>
      <c r="R219" s="16"/>
    </row>
    <row r="220" spans="1:18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63"/>
      <c r="R220" s="16"/>
    </row>
    <row r="221" spans="1:18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63"/>
      <c r="R221" s="16"/>
    </row>
    <row r="222" spans="1:18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63"/>
      <c r="R222" s="16"/>
    </row>
    <row r="223" spans="1:18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63"/>
      <c r="R223" s="16"/>
    </row>
    <row r="224" spans="1:18" x14ac:dyDescent="0.2">
      <c r="A224" s="16"/>
      <c r="B224" s="16"/>
      <c r="C224" s="16"/>
      <c r="D224" s="7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63"/>
      <c r="R224" s="16"/>
    </row>
    <row r="225" spans="1:18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63"/>
      <c r="R225" s="16"/>
    </row>
    <row r="226" spans="1:18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63"/>
      <c r="R226" s="16"/>
    </row>
    <row r="227" spans="1:18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62"/>
      <c r="K227" s="62"/>
      <c r="L227" s="62"/>
      <c r="M227" s="62"/>
      <c r="N227" s="62"/>
      <c r="O227" s="16"/>
      <c r="P227" s="16"/>
      <c r="Q227" s="63"/>
      <c r="R227" s="16"/>
    </row>
    <row r="228" spans="1:18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62"/>
      <c r="K228" s="62"/>
      <c r="L228" s="62"/>
      <c r="M228" s="62"/>
      <c r="N228" s="62"/>
      <c r="O228" s="16"/>
      <c r="P228" s="16"/>
      <c r="Q228" s="63"/>
      <c r="R228" s="16"/>
    </row>
    <row r="229" spans="1:18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63"/>
      <c r="R229" s="16"/>
    </row>
    <row r="230" spans="1:18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63"/>
      <c r="R230" s="16"/>
    </row>
    <row r="231" spans="1:18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63"/>
      <c r="R231" s="16"/>
    </row>
    <row r="232" spans="1:18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63"/>
      <c r="R232" s="16"/>
    </row>
    <row r="233" spans="1:18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63"/>
      <c r="R233" s="16"/>
    </row>
    <row r="234" spans="1:18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63"/>
      <c r="R234" s="16"/>
    </row>
    <row r="235" spans="1:18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63"/>
      <c r="R235" s="16"/>
    </row>
    <row r="236" spans="1:18" x14ac:dyDescent="0.2">
      <c r="A236" s="72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63"/>
      <c r="R236" s="16"/>
    </row>
    <row r="237" spans="1:18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63"/>
      <c r="R237" s="16"/>
    </row>
    <row r="238" spans="1:18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63"/>
      <c r="R238" s="16"/>
    </row>
    <row r="239" spans="1:18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63"/>
      <c r="R239" s="16"/>
    </row>
    <row r="240" spans="1:18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62"/>
      <c r="K240" s="62"/>
      <c r="L240" s="62"/>
      <c r="M240" s="62"/>
      <c r="N240" s="62"/>
      <c r="O240" s="16"/>
      <c r="P240" s="16"/>
      <c r="Q240" s="63"/>
      <c r="R240" s="16"/>
    </row>
    <row r="241" spans="1:18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62"/>
      <c r="K241" s="62"/>
      <c r="L241" s="62"/>
      <c r="M241" s="62"/>
      <c r="N241" s="62"/>
      <c r="O241" s="16"/>
      <c r="P241" s="16"/>
      <c r="Q241" s="63"/>
      <c r="R241" s="16"/>
    </row>
    <row r="242" spans="1:18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63"/>
      <c r="R242" s="16"/>
    </row>
    <row r="243" spans="1:18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63"/>
      <c r="R243" s="16"/>
    </row>
    <row r="244" spans="1:18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63"/>
      <c r="R244" s="16"/>
    </row>
    <row r="245" spans="1:18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63"/>
      <c r="R245" s="16"/>
    </row>
    <row r="246" spans="1:18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63"/>
      <c r="R246" s="16"/>
    </row>
    <row r="247" spans="1:18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63"/>
      <c r="R247" s="16"/>
    </row>
    <row r="248" spans="1:18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63"/>
      <c r="R248" s="16"/>
    </row>
    <row r="249" spans="1:18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63"/>
      <c r="R249" s="16"/>
    </row>
    <row r="250" spans="1:18" x14ac:dyDescent="0.2">
      <c r="A250" s="73"/>
      <c r="B250" s="73"/>
      <c r="C250" s="7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63"/>
      <c r="R250" s="16"/>
    </row>
    <row r="251" spans="1:18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63"/>
      <c r="R251" s="16"/>
    </row>
    <row r="252" spans="1:18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63"/>
      <c r="R252" s="16"/>
    </row>
    <row r="253" spans="1:18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62"/>
      <c r="K253" s="62"/>
      <c r="L253" s="62"/>
      <c r="M253" s="62"/>
      <c r="N253" s="62"/>
      <c r="O253" s="16"/>
      <c r="P253" s="16"/>
      <c r="Q253" s="63"/>
      <c r="R253" s="16"/>
    </row>
    <row r="254" spans="1:18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62"/>
      <c r="K254" s="62"/>
      <c r="L254" s="62"/>
      <c r="M254" s="62"/>
      <c r="N254" s="62"/>
      <c r="O254" s="16"/>
      <c r="P254" s="16"/>
      <c r="Q254" s="63"/>
      <c r="R254" s="16"/>
    </row>
    <row r="255" spans="1:18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63"/>
      <c r="R255" s="16"/>
    </row>
    <row r="256" spans="1:18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63"/>
      <c r="R256" s="16"/>
    </row>
    <row r="257" spans="1:18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63"/>
      <c r="R257" s="16"/>
    </row>
    <row r="258" spans="1:18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63"/>
      <c r="R258" s="16"/>
    </row>
    <row r="259" spans="1:18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63"/>
      <c r="R259" s="16"/>
    </row>
    <row r="260" spans="1:18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63"/>
      <c r="R260" s="16"/>
    </row>
    <row r="261" spans="1:18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63"/>
      <c r="R261" s="16"/>
    </row>
    <row r="262" spans="1:18" x14ac:dyDescent="0.2">
      <c r="A262" s="72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63"/>
      <c r="R262" s="16"/>
    </row>
    <row r="263" spans="1:18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63"/>
      <c r="R263" s="16"/>
    </row>
    <row r="264" spans="1:18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63"/>
      <c r="R264" s="16"/>
    </row>
    <row r="265" spans="1:18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63"/>
      <c r="R265" s="16"/>
    </row>
    <row r="266" spans="1:18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62"/>
      <c r="K266" s="62"/>
      <c r="L266" s="62"/>
      <c r="M266" s="62"/>
      <c r="N266" s="62"/>
      <c r="O266" s="16"/>
      <c r="P266" s="16"/>
      <c r="Q266" s="63"/>
      <c r="R266" s="16"/>
    </row>
    <row r="267" spans="1:18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62"/>
      <c r="K267" s="62"/>
      <c r="L267" s="62"/>
      <c r="M267" s="62"/>
      <c r="N267" s="62"/>
      <c r="O267" s="16"/>
      <c r="P267" s="16"/>
      <c r="Q267" s="63"/>
      <c r="R267" s="16"/>
    </row>
    <row r="268" spans="1:18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63"/>
      <c r="R268" s="16"/>
    </row>
    <row r="269" spans="1:18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63"/>
      <c r="R269" s="16"/>
    </row>
    <row r="270" spans="1:18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63"/>
      <c r="R270" s="16"/>
    </row>
    <row r="271" spans="1:18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63"/>
      <c r="R271" s="16"/>
    </row>
    <row r="272" spans="1:18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63"/>
      <c r="R272" s="16"/>
    </row>
    <row r="273" spans="1:18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63"/>
      <c r="R273" s="16"/>
    </row>
    <row r="274" spans="1:18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63"/>
      <c r="R274" s="16"/>
    </row>
    <row r="275" spans="1:18" x14ac:dyDescent="0.2">
      <c r="A275" s="72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63"/>
      <c r="R275" s="16"/>
    </row>
    <row r="276" spans="1:18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63"/>
      <c r="R276" s="16"/>
    </row>
    <row r="277" spans="1:18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63"/>
      <c r="R277" s="16"/>
    </row>
    <row r="278" spans="1:18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63"/>
      <c r="R278" s="16"/>
    </row>
    <row r="279" spans="1:18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62"/>
      <c r="K279" s="62"/>
      <c r="L279" s="62"/>
      <c r="M279" s="62"/>
      <c r="N279" s="62"/>
      <c r="O279" s="16"/>
      <c r="P279" s="16"/>
      <c r="Q279" s="63"/>
      <c r="R279" s="16"/>
    </row>
    <row r="280" spans="1:18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62"/>
      <c r="K280" s="62"/>
      <c r="L280" s="62"/>
      <c r="M280" s="62"/>
      <c r="N280" s="62"/>
      <c r="O280" s="16"/>
      <c r="P280" s="16"/>
      <c r="Q280" s="63"/>
      <c r="R280" s="16"/>
    </row>
    <row r="281" spans="1:18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63"/>
      <c r="R281" s="16"/>
    </row>
    <row r="282" spans="1:18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63"/>
      <c r="R282" s="16"/>
    </row>
    <row r="283" spans="1:18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63"/>
      <c r="R283" s="16"/>
    </row>
    <row r="284" spans="1:18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63"/>
      <c r="R284" s="16"/>
    </row>
    <row r="285" spans="1:18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63"/>
      <c r="R285" s="16"/>
    </row>
    <row r="286" spans="1:18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63"/>
      <c r="R286" s="16"/>
    </row>
    <row r="287" spans="1:18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63"/>
      <c r="R287" s="16"/>
    </row>
    <row r="288" spans="1:18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63"/>
      <c r="R288" s="16"/>
    </row>
    <row r="289" spans="1:18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63"/>
      <c r="R289" s="16"/>
    </row>
    <row r="290" spans="1:18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63"/>
      <c r="R290" s="16"/>
    </row>
    <row r="291" spans="1:18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63"/>
      <c r="R291" s="16"/>
    </row>
    <row r="292" spans="1:18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62"/>
      <c r="K292" s="62"/>
      <c r="L292" s="62"/>
      <c r="M292" s="62"/>
      <c r="N292" s="62"/>
      <c r="O292" s="16"/>
      <c r="P292" s="16"/>
      <c r="Q292" s="63"/>
      <c r="R292" s="16"/>
    </row>
    <row r="293" spans="1:18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62"/>
      <c r="K293" s="62"/>
      <c r="L293" s="62"/>
      <c r="M293" s="62"/>
      <c r="N293" s="62"/>
      <c r="O293" s="16"/>
      <c r="P293" s="16"/>
      <c r="Q293" s="63"/>
      <c r="R293" s="16"/>
    </row>
    <row r="294" spans="1:18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63"/>
      <c r="R294" s="16"/>
    </row>
    <row r="295" spans="1:18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63"/>
      <c r="R295" s="16"/>
    </row>
    <row r="296" spans="1:18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63"/>
      <c r="R296" s="16"/>
    </row>
    <row r="297" spans="1:18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63"/>
      <c r="R297" s="16"/>
    </row>
    <row r="298" spans="1:18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63"/>
      <c r="R298" s="16"/>
    </row>
    <row r="299" spans="1:18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63"/>
      <c r="R299" s="16"/>
    </row>
    <row r="300" spans="1:18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63"/>
      <c r="R300" s="16"/>
    </row>
    <row r="301" spans="1:18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63"/>
      <c r="R301" s="16"/>
    </row>
    <row r="302" spans="1:18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63"/>
      <c r="R302" s="16"/>
    </row>
    <row r="303" spans="1:18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63"/>
      <c r="R303" s="16"/>
    </row>
    <row r="304" spans="1:18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63"/>
      <c r="R304" s="16"/>
    </row>
    <row r="305" spans="1:18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63"/>
      <c r="R305" s="16"/>
    </row>
    <row r="306" spans="1:18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63"/>
      <c r="R306" s="16"/>
    </row>
    <row r="307" spans="1:18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63"/>
      <c r="R307" s="16"/>
    </row>
    <row r="308" spans="1:18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63"/>
      <c r="R308" s="16"/>
    </row>
    <row r="309" spans="1:18" x14ac:dyDescent="0.2">
      <c r="Q309" s="63"/>
      <c r="R309" s="16"/>
    </row>
    <row r="310" spans="1:18" x14ac:dyDescent="0.2">
      <c r="Q310" s="63"/>
      <c r="R310" s="16"/>
    </row>
    <row r="311" spans="1:18" x14ac:dyDescent="0.2">
      <c r="Q311" s="63"/>
      <c r="R311" s="16"/>
    </row>
    <row r="312" spans="1:18" x14ac:dyDescent="0.2">
      <c r="Q312" s="63"/>
      <c r="R312" s="16"/>
    </row>
    <row r="313" spans="1:18" x14ac:dyDescent="0.2">
      <c r="Q313" s="63"/>
      <c r="R313" s="16"/>
    </row>
    <row r="314" spans="1:18" x14ac:dyDescent="0.2">
      <c r="Q314" s="63"/>
      <c r="R314" s="16"/>
    </row>
    <row r="315" spans="1:18" x14ac:dyDescent="0.2">
      <c r="Q315" s="63"/>
      <c r="R315" s="16"/>
    </row>
    <row r="316" spans="1:18" x14ac:dyDescent="0.2">
      <c r="Q316" s="63"/>
      <c r="R316" s="16"/>
    </row>
    <row r="317" spans="1:18" x14ac:dyDescent="0.2">
      <c r="Q317" s="63"/>
      <c r="R317" s="16"/>
    </row>
    <row r="318" spans="1:18" x14ac:dyDescent="0.2">
      <c r="Q318" s="63"/>
      <c r="R318" s="16"/>
    </row>
    <row r="319" spans="1:18" x14ac:dyDescent="0.2">
      <c r="Q319" s="63"/>
      <c r="R319" s="16"/>
    </row>
    <row r="320" spans="1:18" x14ac:dyDescent="0.2">
      <c r="Q320" s="63"/>
      <c r="R320" s="16"/>
    </row>
    <row r="321" spans="17:18" x14ac:dyDescent="0.2">
      <c r="Q321" s="63"/>
      <c r="R321" s="16"/>
    </row>
    <row r="322" spans="17:18" x14ac:dyDescent="0.2">
      <c r="Q322" s="63"/>
      <c r="R322" s="16"/>
    </row>
    <row r="323" spans="17:18" x14ac:dyDescent="0.2">
      <c r="Q323" s="63"/>
      <c r="R323" s="16"/>
    </row>
    <row r="324" spans="17:18" x14ac:dyDescent="0.2">
      <c r="Q324" s="63"/>
      <c r="R324" s="16"/>
    </row>
    <row r="325" spans="17:18" x14ac:dyDescent="0.2">
      <c r="Q325" s="63"/>
      <c r="R325" s="16"/>
    </row>
    <row r="326" spans="17:18" x14ac:dyDescent="0.2">
      <c r="Q326" s="63"/>
      <c r="R326" s="16"/>
    </row>
    <row r="327" spans="17:18" x14ac:dyDescent="0.2">
      <c r="Q327" s="63"/>
      <c r="R327" s="16"/>
    </row>
    <row r="328" spans="17:18" x14ac:dyDescent="0.2">
      <c r="Q328" s="63"/>
      <c r="R328" s="16"/>
    </row>
    <row r="329" spans="17:18" x14ac:dyDescent="0.2">
      <c r="Q329" s="63"/>
      <c r="R329" s="16"/>
    </row>
    <row r="330" spans="17:18" x14ac:dyDescent="0.2">
      <c r="Q330" s="63"/>
      <c r="R330" s="16"/>
    </row>
    <row r="331" spans="17:18" x14ac:dyDescent="0.2">
      <c r="Q331" s="63"/>
      <c r="R331" s="16"/>
    </row>
    <row r="332" spans="17:18" x14ac:dyDescent="0.2">
      <c r="Q332" s="63"/>
      <c r="R332" s="16"/>
    </row>
    <row r="333" spans="17:18" x14ac:dyDescent="0.2">
      <c r="Q333" s="63"/>
      <c r="R333" s="16"/>
    </row>
    <row r="334" spans="17:18" x14ac:dyDescent="0.2">
      <c r="Q334" s="63"/>
      <c r="R334" s="16"/>
    </row>
    <row r="335" spans="17:18" x14ac:dyDescent="0.2">
      <c r="Q335" s="63"/>
      <c r="R335" s="16"/>
    </row>
    <row r="336" spans="17:18" x14ac:dyDescent="0.2">
      <c r="Q336" s="63"/>
      <c r="R336" s="16"/>
    </row>
    <row r="337" spans="17:18" x14ac:dyDescent="0.2">
      <c r="Q337" s="63"/>
      <c r="R337" s="16"/>
    </row>
    <row r="338" spans="17:18" x14ac:dyDescent="0.2">
      <c r="Q338" s="63"/>
      <c r="R338" s="16"/>
    </row>
    <row r="339" spans="17:18" x14ac:dyDescent="0.2">
      <c r="Q339" s="63"/>
      <c r="R339" s="16"/>
    </row>
    <row r="340" spans="17:18" x14ac:dyDescent="0.2">
      <c r="Q340" s="63"/>
      <c r="R340" s="16"/>
    </row>
    <row r="341" spans="17:18" x14ac:dyDescent="0.2">
      <c r="Q341" s="63"/>
      <c r="R341" s="16"/>
    </row>
    <row r="342" spans="17:18" x14ac:dyDescent="0.2">
      <c r="Q342" s="63"/>
      <c r="R342" s="16"/>
    </row>
    <row r="343" spans="17:18" x14ac:dyDescent="0.2">
      <c r="Q343" s="63"/>
      <c r="R343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45"/>
  <sheetViews>
    <sheetView topLeftCell="V158" zoomScale="80" zoomScaleNormal="80" zoomScalePageLayoutView="80" workbookViewId="0">
      <selection activeCell="X167" sqref="X167"/>
    </sheetView>
  </sheetViews>
  <sheetFormatPr baseColWidth="10" defaultColWidth="8.83203125" defaultRowHeight="15" x14ac:dyDescent="0.2"/>
  <cols>
    <col min="1" max="1" width="18.33203125" customWidth="1"/>
    <col min="11" max="11" width="12.33203125" customWidth="1"/>
    <col min="19" max="19" width="8.83203125" style="9"/>
    <col min="20" max="20" width="17.1640625" customWidth="1"/>
    <col min="22" max="22" width="10.33203125" customWidth="1"/>
    <col min="26" max="26" width="15.83203125" customWidth="1"/>
    <col min="28" max="28" width="9.5" customWidth="1"/>
    <col min="32" max="32" width="13.1640625" customWidth="1"/>
    <col min="38" max="38" width="14.6640625" customWidth="1"/>
    <col min="44" max="44" width="15" customWidth="1"/>
    <col min="50" max="50" width="15.5" customWidth="1"/>
  </cols>
  <sheetData>
    <row r="1" spans="1:31" x14ac:dyDescent="0.2">
      <c r="A1" s="14" t="s">
        <v>91</v>
      </c>
      <c r="T1" t="s">
        <v>86</v>
      </c>
      <c r="U1" t="s">
        <v>60</v>
      </c>
      <c r="V1" t="s">
        <v>61</v>
      </c>
      <c r="W1" t="s">
        <v>181</v>
      </c>
      <c r="X1" t="s">
        <v>62</v>
      </c>
      <c r="Y1" t="s">
        <v>59</v>
      </c>
      <c r="Z1" t="s">
        <v>100</v>
      </c>
      <c r="AA1" t="s">
        <v>60</v>
      </c>
      <c r="AB1" t="s">
        <v>61</v>
      </c>
      <c r="AC1" t="s">
        <v>181</v>
      </c>
      <c r="AD1" t="s">
        <v>62</v>
      </c>
      <c r="AE1" t="s">
        <v>59</v>
      </c>
    </row>
    <row r="2" spans="1:31" x14ac:dyDescent="0.2">
      <c r="A2" s="2" t="s">
        <v>63</v>
      </c>
      <c r="J2" s="19" t="s">
        <v>60</v>
      </c>
      <c r="K2" s="19" t="s">
        <v>61</v>
      </c>
      <c r="L2" s="19" t="s">
        <v>62</v>
      </c>
      <c r="M2" s="19" t="s">
        <v>59</v>
      </c>
      <c r="N2" s="19"/>
      <c r="O2" s="19"/>
      <c r="P2" s="19"/>
      <c r="Q2" s="19"/>
      <c r="R2" s="19"/>
      <c r="T2" s="6" t="s">
        <v>87</v>
      </c>
      <c r="U2">
        <f>J36-$M36</f>
        <v>8.3972000000000016</v>
      </c>
      <c r="V2">
        <f>K36-$M36</f>
        <v>8.7912999999999997</v>
      </c>
      <c r="X2">
        <f>L36-$M36</f>
        <v>21.2408</v>
      </c>
      <c r="Y2">
        <f>M36-$M36</f>
        <v>0</v>
      </c>
      <c r="Z2" s="6" t="s">
        <v>87</v>
      </c>
      <c r="AA2">
        <f>J49-$M49</f>
        <v>4.5849000000000002</v>
      </c>
      <c r="AB2">
        <f>K49-$M49</f>
        <v>5.1508000000000003</v>
      </c>
      <c r="AD2">
        <f>L49-$M49</f>
        <v>15.795000000000002</v>
      </c>
      <c r="AE2">
        <f>M49-$M49</f>
        <v>0</v>
      </c>
    </row>
    <row r="3" spans="1:31" x14ac:dyDescent="0.2">
      <c r="A3" s="7" t="s">
        <v>0</v>
      </c>
      <c r="B3" s="7"/>
      <c r="C3" s="7"/>
      <c r="D3" s="7"/>
      <c r="J3" t="s">
        <v>56</v>
      </c>
      <c r="K3" t="s">
        <v>57</v>
      </c>
      <c r="L3" t="s">
        <v>58</v>
      </c>
      <c r="M3" t="s">
        <v>59</v>
      </c>
      <c r="N3" t="s">
        <v>233</v>
      </c>
      <c r="O3" t="s">
        <v>234</v>
      </c>
      <c r="P3" t="s">
        <v>231</v>
      </c>
      <c r="Q3" t="s">
        <v>232</v>
      </c>
      <c r="T3" s="6"/>
      <c r="U3">
        <v>9.0526999999999997</v>
      </c>
      <c r="V3">
        <v>9.1783000000000001</v>
      </c>
      <c r="W3">
        <v>3.0626000000000002</v>
      </c>
      <c r="X3">
        <v>19.4999</v>
      </c>
      <c r="Y3">
        <v>0</v>
      </c>
      <c r="Z3" s="6"/>
      <c r="AA3">
        <v>6.99</v>
      </c>
      <c r="AB3">
        <v>7.5252999999999997</v>
      </c>
      <c r="AC3">
        <v>3.3534999999999999</v>
      </c>
      <c r="AD3">
        <v>17.3355</v>
      </c>
      <c r="AE3">
        <v>0</v>
      </c>
    </row>
    <row r="4" spans="1:31" x14ac:dyDescent="0.2">
      <c r="A4" t="s">
        <v>1</v>
      </c>
      <c r="B4" t="s">
        <v>2</v>
      </c>
      <c r="C4" t="s">
        <v>3</v>
      </c>
      <c r="D4" t="s">
        <v>4</v>
      </c>
      <c r="E4" t="s">
        <v>5</v>
      </c>
      <c r="G4" t="s">
        <v>6</v>
      </c>
      <c r="H4" t="s">
        <v>7</v>
      </c>
      <c r="I4" t="s">
        <v>8</v>
      </c>
      <c r="J4">
        <v>1</v>
      </c>
      <c r="K4">
        <v>4</v>
      </c>
      <c r="L4">
        <v>3</v>
      </c>
      <c r="M4">
        <v>5</v>
      </c>
      <c r="T4" s="4" t="s">
        <v>90</v>
      </c>
      <c r="U4">
        <f>J10-$M10</f>
        <v>14.5489</v>
      </c>
      <c r="V4">
        <f>K10-$M10</f>
        <v>18.558900000000001</v>
      </c>
      <c r="X4">
        <f>L10-$M10</f>
        <v>42.536099999999998</v>
      </c>
      <c r="Y4">
        <f>M10-$M10</f>
        <v>0</v>
      </c>
      <c r="Z4" s="4" t="s">
        <v>90</v>
      </c>
    </row>
    <row r="5" spans="1:31" x14ac:dyDescent="0.2">
      <c r="A5" t="s">
        <v>9</v>
      </c>
      <c r="B5" t="s">
        <v>10</v>
      </c>
      <c r="D5" t="s">
        <v>11</v>
      </c>
      <c r="E5">
        <v>25</v>
      </c>
      <c r="F5" t="s">
        <v>12</v>
      </c>
      <c r="H5" t="s">
        <v>13</v>
      </c>
      <c r="J5">
        <v>0</v>
      </c>
      <c r="K5">
        <v>0</v>
      </c>
      <c r="L5">
        <v>0</v>
      </c>
      <c r="M5">
        <v>0</v>
      </c>
      <c r="T5" s="4"/>
      <c r="Z5" s="4"/>
      <c r="AA5">
        <f>J23-$M23</f>
        <v>13.5328</v>
      </c>
      <c r="AB5">
        <f>K23-$M23</f>
        <v>17.965199999999999</v>
      </c>
      <c r="AD5">
        <f>L23-$M23</f>
        <v>46.680399999999999</v>
      </c>
      <c r="AE5">
        <f>M23-$M23</f>
        <v>0</v>
      </c>
    </row>
    <row r="6" spans="1:31" x14ac:dyDescent="0.2">
      <c r="A6" t="s">
        <v>14</v>
      </c>
      <c r="B6" t="s">
        <v>15</v>
      </c>
      <c r="D6" t="s">
        <v>16</v>
      </c>
      <c r="E6">
        <v>257.43</v>
      </c>
      <c r="F6" t="s">
        <v>17</v>
      </c>
      <c r="H6" t="s">
        <v>18</v>
      </c>
      <c r="J6" s="1">
        <v>0.10512731481481481</v>
      </c>
      <c r="K6" s="1">
        <v>0.12247685185185185</v>
      </c>
      <c r="L6" s="1">
        <v>0.14171296296296296</v>
      </c>
      <c r="M6" s="1">
        <v>0.15898148148148147</v>
      </c>
      <c r="N6" s="1"/>
      <c r="O6" s="1"/>
      <c r="P6" s="1"/>
      <c r="Q6" s="1"/>
      <c r="R6" s="1"/>
      <c r="S6" s="13"/>
      <c r="T6" s="3" t="s">
        <v>245</v>
      </c>
      <c r="U6">
        <v>20.436800000000002</v>
      </c>
      <c r="V6">
        <v>27.625599999999999</v>
      </c>
      <c r="W6">
        <v>11.3162</v>
      </c>
      <c r="X6" s="74">
        <v>58.073900000000002</v>
      </c>
      <c r="Y6">
        <v>0</v>
      </c>
      <c r="Z6" s="3" t="s">
        <v>245</v>
      </c>
      <c r="AA6" s="75">
        <v>13.284800000000001</v>
      </c>
      <c r="AB6">
        <v>20.415199999999999</v>
      </c>
      <c r="AC6">
        <v>10.7334</v>
      </c>
      <c r="AD6">
        <v>44.830300000000001</v>
      </c>
    </row>
    <row r="7" spans="1:31" x14ac:dyDescent="0.2">
      <c r="A7" t="s">
        <v>19</v>
      </c>
      <c r="B7" t="s">
        <v>20</v>
      </c>
      <c r="D7" t="s">
        <v>21</v>
      </c>
      <c r="E7">
        <v>1.5679000000000001</v>
      </c>
      <c r="F7" t="s">
        <v>22</v>
      </c>
      <c r="H7" t="s">
        <v>23</v>
      </c>
      <c r="J7" s="1">
        <v>0.10888888888888888</v>
      </c>
      <c r="K7" s="1">
        <v>0.13148148148148148</v>
      </c>
      <c r="L7" s="1">
        <v>0.14211805555555554</v>
      </c>
      <c r="M7" s="1">
        <v>0.16260416666666666</v>
      </c>
      <c r="N7" s="1"/>
      <c r="O7" s="1"/>
      <c r="P7" s="1"/>
      <c r="Q7" s="1"/>
      <c r="R7" s="1"/>
      <c r="S7" s="13"/>
      <c r="T7" s="3"/>
      <c r="Z7" s="3"/>
    </row>
    <row r="8" spans="1:31" x14ac:dyDescent="0.2">
      <c r="A8" t="s">
        <v>24</v>
      </c>
      <c r="D8" t="s">
        <v>25</v>
      </c>
      <c r="E8">
        <v>0</v>
      </c>
      <c r="F8" t="s">
        <v>22</v>
      </c>
      <c r="H8" t="s">
        <v>26</v>
      </c>
      <c r="J8">
        <v>163</v>
      </c>
      <c r="K8">
        <v>388</v>
      </c>
      <c r="L8">
        <v>18</v>
      </c>
      <c r="M8">
        <v>156</v>
      </c>
    </row>
    <row r="9" spans="1:31" x14ac:dyDescent="0.2">
      <c r="A9" t="s">
        <v>27</v>
      </c>
      <c r="B9">
        <v>0</v>
      </c>
      <c r="D9" t="s">
        <v>28</v>
      </c>
      <c r="E9">
        <v>101</v>
      </c>
      <c r="F9" t="s">
        <v>29</v>
      </c>
      <c r="H9" t="s">
        <v>30</v>
      </c>
      <c r="I9" t="s">
        <v>17</v>
      </c>
      <c r="J9">
        <v>223.03120000000001</v>
      </c>
      <c r="K9">
        <v>153.1344</v>
      </c>
      <c r="L9">
        <v>75.412899999999993</v>
      </c>
      <c r="M9">
        <v>32.206800000000001</v>
      </c>
      <c r="T9" t="s">
        <v>7</v>
      </c>
      <c r="U9" t="s">
        <v>10</v>
      </c>
      <c r="Z9" t="s">
        <v>7</v>
      </c>
      <c r="AA9" t="s">
        <v>51</v>
      </c>
    </row>
    <row r="10" spans="1:31" x14ac:dyDescent="0.2">
      <c r="A10" t="s">
        <v>31</v>
      </c>
      <c r="B10">
        <v>0</v>
      </c>
      <c r="D10" t="s">
        <v>32</v>
      </c>
      <c r="E10">
        <v>1</v>
      </c>
      <c r="G10" s="2" t="s">
        <v>33</v>
      </c>
      <c r="H10" t="s">
        <v>34</v>
      </c>
      <c r="I10" t="s">
        <v>35</v>
      </c>
      <c r="J10">
        <v>14.6196</v>
      </c>
      <c r="K10">
        <v>18.6296</v>
      </c>
      <c r="L10">
        <v>42.6068</v>
      </c>
      <c r="M10">
        <v>7.0699999999999999E-2</v>
      </c>
      <c r="P10">
        <f>J10/(J10+K10)*100</f>
        <v>43.969779724023432</v>
      </c>
      <c r="Q10">
        <f>(P10*0.01)+1.5</f>
        <v>1.9396977972402343</v>
      </c>
      <c r="U10" s="28" t="s">
        <v>60</v>
      </c>
      <c r="V10" t="s">
        <v>61</v>
      </c>
      <c r="W10" t="s">
        <v>181</v>
      </c>
      <c r="X10" t="s">
        <v>62</v>
      </c>
      <c r="Y10" s="31" t="s">
        <v>59</v>
      </c>
      <c r="AA10" t="s">
        <v>60</v>
      </c>
      <c r="AB10" t="s">
        <v>61</v>
      </c>
      <c r="AC10" t="s">
        <v>181</v>
      </c>
      <c r="AD10" t="s">
        <v>62</v>
      </c>
      <c r="AE10" t="s">
        <v>59</v>
      </c>
    </row>
    <row r="11" spans="1:31" x14ac:dyDescent="0.2">
      <c r="A11" t="s">
        <v>36</v>
      </c>
      <c r="B11">
        <v>2.5</v>
      </c>
      <c r="C11" t="s">
        <v>37</v>
      </c>
      <c r="D11" t="s">
        <v>38</v>
      </c>
      <c r="H11" t="s">
        <v>39</v>
      </c>
      <c r="I11" t="s">
        <v>40</v>
      </c>
      <c r="J11">
        <v>-179.11320000000001</v>
      </c>
      <c r="K11">
        <v>-509.75139999999999</v>
      </c>
      <c r="L11">
        <v>-459.10829999999999</v>
      </c>
      <c r="M11">
        <v>-675.9402</v>
      </c>
      <c r="T11" s="6">
        <v>15</v>
      </c>
      <c r="U11" s="28">
        <f>AVERAGE(U2:U3)</f>
        <v>8.7249499999999998</v>
      </c>
      <c r="V11" s="28">
        <f t="shared" ref="V11:Y11" si="0">AVERAGE(V2:V3)</f>
        <v>8.9847999999999999</v>
      </c>
      <c r="W11">
        <f t="shared" si="0"/>
        <v>3.0626000000000002</v>
      </c>
      <c r="X11">
        <f t="shared" si="0"/>
        <v>20.370350000000002</v>
      </c>
      <c r="Y11" s="31">
        <f t="shared" si="0"/>
        <v>0</v>
      </c>
      <c r="Z11" s="6">
        <v>15</v>
      </c>
      <c r="AA11">
        <f>AVERAGE(AA2:AA3)</f>
        <v>5.7874499999999998</v>
      </c>
      <c r="AB11">
        <f>AVERAGE(AB2:AB3)</f>
        <v>6.33805</v>
      </c>
      <c r="AC11">
        <f>AVERAGE(AC2:AC3)</f>
        <v>3.3534999999999999</v>
      </c>
      <c r="AD11">
        <f>AVERAGE(AD2:AD3)</f>
        <v>16.565249999999999</v>
      </c>
      <c r="AE11">
        <f>AVERAGE(AE2:AE3)</f>
        <v>0</v>
      </c>
    </row>
    <row r="12" spans="1:31" x14ac:dyDescent="0.2">
      <c r="A12" t="s">
        <v>41</v>
      </c>
      <c r="B12">
        <v>5</v>
      </c>
      <c r="C12" t="s">
        <v>42</v>
      </c>
      <c r="D12" t="s">
        <v>43</v>
      </c>
      <c r="E12">
        <v>-2.7107000000000001</v>
      </c>
      <c r="F12" t="s">
        <v>44</v>
      </c>
      <c r="H12" t="s">
        <v>45</v>
      </c>
      <c r="I12" t="s">
        <v>46</v>
      </c>
      <c r="J12">
        <v>8.1914999999999996</v>
      </c>
      <c r="K12">
        <v>37.908299999999997</v>
      </c>
      <c r="L12">
        <v>-116.6502</v>
      </c>
      <c r="M12">
        <v>-43.737099999999998</v>
      </c>
      <c r="T12" s="4">
        <v>25</v>
      </c>
      <c r="U12" s="28">
        <f>AA5</f>
        <v>13.5328</v>
      </c>
      <c r="V12" s="28">
        <f>AB5</f>
        <v>17.965199999999999</v>
      </c>
      <c r="W12">
        <f>AC5</f>
        <v>0</v>
      </c>
      <c r="X12">
        <f>AD5</f>
        <v>46.680399999999999</v>
      </c>
      <c r="Y12" s="31">
        <f>AE5</f>
        <v>0</v>
      </c>
      <c r="Z12" s="4">
        <v>25</v>
      </c>
      <c r="AA12">
        <f>U4</f>
        <v>14.5489</v>
      </c>
      <c r="AB12">
        <f>V4</f>
        <v>18.558900000000001</v>
      </c>
      <c r="AC12">
        <f>W4</f>
        <v>0</v>
      </c>
      <c r="AD12">
        <f>X4</f>
        <v>42.536099999999998</v>
      </c>
      <c r="AE12">
        <f>Y4</f>
        <v>0</v>
      </c>
    </row>
    <row r="13" spans="1:31" x14ac:dyDescent="0.2">
      <c r="A13" t="s">
        <v>47</v>
      </c>
      <c r="B13">
        <v>2</v>
      </c>
      <c r="C13" t="s">
        <v>48</v>
      </c>
      <c r="D13" t="s">
        <v>49</v>
      </c>
      <c r="E13">
        <v>2.7199999999999998E-2</v>
      </c>
      <c r="T13" s="3">
        <v>30</v>
      </c>
      <c r="U13" s="28">
        <v>20.436800000000002</v>
      </c>
      <c r="V13" s="28">
        <v>27.625599999999999</v>
      </c>
      <c r="W13">
        <v>11.3162</v>
      </c>
      <c r="X13" s="74">
        <v>58.073900000000002</v>
      </c>
      <c r="Y13" s="31">
        <v>0</v>
      </c>
      <c r="Z13" s="3">
        <v>30</v>
      </c>
      <c r="AA13" s="75">
        <v>13.284800000000001</v>
      </c>
      <c r="AB13">
        <v>20.415199999999999</v>
      </c>
      <c r="AC13">
        <v>10.7334</v>
      </c>
      <c r="AD13">
        <v>44.830300000000001</v>
      </c>
      <c r="AE13">
        <v>0</v>
      </c>
    </row>
    <row r="14" spans="1:31" x14ac:dyDescent="0.2">
      <c r="U14" s="28"/>
      <c r="V14" s="28"/>
    </row>
    <row r="15" spans="1:31" x14ac:dyDescent="0.2">
      <c r="A15" s="4" t="s">
        <v>64</v>
      </c>
      <c r="J15" s="19" t="s">
        <v>60</v>
      </c>
      <c r="K15" s="19" t="s">
        <v>61</v>
      </c>
      <c r="L15" s="19" t="s">
        <v>62</v>
      </c>
      <c r="M15" s="19" t="s">
        <v>59</v>
      </c>
      <c r="N15" s="19"/>
      <c r="O15" s="19"/>
      <c r="P15" s="19"/>
      <c r="Q15" s="19"/>
      <c r="R15" s="19"/>
      <c r="V15" s="28"/>
    </row>
    <row r="16" spans="1:31" x14ac:dyDescent="0.2">
      <c r="A16" s="7" t="s">
        <v>0</v>
      </c>
      <c r="B16" s="7"/>
      <c r="C16" s="7"/>
      <c r="D16" s="7"/>
      <c r="J16" t="s">
        <v>56</v>
      </c>
      <c r="K16" t="s">
        <v>57</v>
      </c>
      <c r="L16" t="s">
        <v>58</v>
      </c>
      <c r="M16" t="s">
        <v>59</v>
      </c>
      <c r="N16" t="s">
        <v>233</v>
      </c>
      <c r="O16" t="s">
        <v>234</v>
      </c>
      <c r="P16" t="s">
        <v>231</v>
      </c>
      <c r="Q16" t="s">
        <v>232</v>
      </c>
      <c r="V16" s="28"/>
    </row>
    <row r="17" spans="1:31" x14ac:dyDescent="0.2">
      <c r="A17" t="s">
        <v>1</v>
      </c>
      <c r="B17" t="s">
        <v>2</v>
      </c>
      <c r="C17" t="s">
        <v>50</v>
      </c>
      <c r="D17" t="s">
        <v>4</v>
      </c>
      <c r="E17" t="s">
        <v>5</v>
      </c>
      <c r="G17" t="s">
        <v>6</v>
      </c>
      <c r="H17" t="s">
        <v>7</v>
      </c>
      <c r="I17" t="s">
        <v>8</v>
      </c>
      <c r="J17">
        <v>1</v>
      </c>
      <c r="K17">
        <v>2</v>
      </c>
      <c r="L17">
        <v>3</v>
      </c>
      <c r="M17">
        <v>4</v>
      </c>
      <c r="V17" s="28"/>
    </row>
    <row r="18" spans="1:31" x14ac:dyDescent="0.2">
      <c r="A18" t="s">
        <v>9</v>
      </c>
      <c r="B18" t="s">
        <v>51</v>
      </c>
      <c r="D18" t="s">
        <v>11</v>
      </c>
      <c r="E18">
        <v>25</v>
      </c>
      <c r="F18" t="s">
        <v>12</v>
      </c>
      <c r="H18" t="s">
        <v>13</v>
      </c>
      <c r="J18">
        <v>0</v>
      </c>
      <c r="K18">
        <v>0</v>
      </c>
      <c r="L18">
        <v>0</v>
      </c>
      <c r="M18">
        <v>0</v>
      </c>
      <c r="V18" s="28"/>
    </row>
    <row r="19" spans="1:31" x14ac:dyDescent="0.2">
      <c r="A19" t="s">
        <v>14</v>
      </c>
      <c r="B19" t="s">
        <v>15</v>
      </c>
      <c r="D19" t="s">
        <v>16</v>
      </c>
      <c r="E19">
        <v>257.43</v>
      </c>
      <c r="F19" t="s">
        <v>17</v>
      </c>
      <c r="H19" t="s">
        <v>18</v>
      </c>
      <c r="J19" s="1">
        <v>0.10578703703703703</v>
      </c>
      <c r="K19" s="1">
        <v>0.12321759259259259</v>
      </c>
      <c r="L19" s="1">
        <v>0.14195601851851852</v>
      </c>
      <c r="M19" s="1">
        <v>0.16012731481481482</v>
      </c>
      <c r="N19" s="1"/>
      <c r="O19" s="1"/>
      <c r="P19" s="1"/>
      <c r="Q19" s="1"/>
      <c r="R19" s="1"/>
      <c r="S19" s="13"/>
      <c r="V19" s="28"/>
    </row>
    <row r="20" spans="1:31" x14ac:dyDescent="0.2">
      <c r="A20" t="s">
        <v>19</v>
      </c>
      <c r="B20" t="s">
        <v>20</v>
      </c>
      <c r="D20" t="s">
        <v>21</v>
      </c>
      <c r="E20">
        <v>1.4607000000000001</v>
      </c>
      <c r="F20" t="s">
        <v>22</v>
      </c>
      <c r="H20" t="s">
        <v>23</v>
      </c>
      <c r="J20" s="1">
        <v>0.1084837962962963</v>
      </c>
      <c r="K20" s="1">
        <v>0.13148148148148148</v>
      </c>
      <c r="L20" s="1">
        <v>0.14228009259259258</v>
      </c>
      <c r="M20" s="1">
        <v>0.1635648148148148</v>
      </c>
      <c r="N20" s="1"/>
      <c r="O20" s="1"/>
      <c r="P20" s="1"/>
      <c r="Q20" s="1"/>
      <c r="R20" s="1"/>
      <c r="S20" s="13"/>
      <c r="V20" s="28"/>
    </row>
    <row r="21" spans="1:31" x14ac:dyDescent="0.2">
      <c r="A21" t="s">
        <v>24</v>
      </c>
      <c r="D21" t="s">
        <v>25</v>
      </c>
      <c r="E21">
        <v>0</v>
      </c>
      <c r="F21" t="s">
        <v>22</v>
      </c>
      <c r="H21" t="s">
        <v>26</v>
      </c>
      <c r="J21">
        <v>117</v>
      </c>
      <c r="K21">
        <v>357</v>
      </c>
      <c r="L21">
        <v>14</v>
      </c>
      <c r="M21">
        <v>148</v>
      </c>
      <c r="V21" s="28"/>
    </row>
    <row r="22" spans="1:31" x14ac:dyDescent="0.2">
      <c r="A22" t="s">
        <v>27</v>
      </c>
      <c r="B22">
        <v>0</v>
      </c>
      <c r="D22" t="s">
        <v>28</v>
      </c>
      <c r="E22">
        <v>101</v>
      </c>
      <c r="F22" t="s">
        <v>29</v>
      </c>
      <c r="H22" t="s">
        <v>52</v>
      </c>
      <c r="I22" t="s">
        <v>17</v>
      </c>
      <c r="J22">
        <v>225.07239999999999</v>
      </c>
      <c r="K22">
        <v>155.94220000000001</v>
      </c>
      <c r="L22">
        <v>80.980500000000006</v>
      </c>
      <c r="M22">
        <v>35.443899999999999</v>
      </c>
      <c r="V22" s="28"/>
    </row>
    <row r="23" spans="1:31" x14ac:dyDescent="0.2">
      <c r="A23" t="s">
        <v>31</v>
      </c>
      <c r="B23">
        <v>0</v>
      </c>
      <c r="D23" t="s">
        <v>32</v>
      </c>
      <c r="E23">
        <v>1</v>
      </c>
      <c r="G23" s="2" t="s">
        <v>33</v>
      </c>
      <c r="H23" t="s">
        <v>53</v>
      </c>
      <c r="I23" t="s">
        <v>35</v>
      </c>
      <c r="J23">
        <v>13.5809</v>
      </c>
      <c r="K23">
        <v>18.013300000000001</v>
      </c>
      <c r="L23">
        <v>46.728499999999997</v>
      </c>
      <c r="M23">
        <v>4.8099999999999997E-2</v>
      </c>
    </row>
    <row r="24" spans="1:31" x14ac:dyDescent="0.2">
      <c r="A24" t="s">
        <v>36</v>
      </c>
      <c r="B24">
        <v>2.5</v>
      </c>
      <c r="C24" t="s">
        <v>37</v>
      </c>
      <c r="D24" t="s">
        <v>38</v>
      </c>
      <c r="H24" t="s">
        <v>54</v>
      </c>
      <c r="I24" t="s">
        <v>40</v>
      </c>
      <c r="J24">
        <v>-21.112300000000001</v>
      </c>
      <c r="K24">
        <v>-180.52379999999999</v>
      </c>
      <c r="L24">
        <v>-155.93360000000001</v>
      </c>
      <c r="M24">
        <v>-235.3887</v>
      </c>
    </row>
    <row r="25" spans="1:31" x14ac:dyDescent="0.2">
      <c r="A25" t="s">
        <v>41</v>
      </c>
      <c r="B25">
        <v>5</v>
      </c>
      <c r="C25" t="s">
        <v>42</v>
      </c>
      <c r="D25" t="s">
        <v>43</v>
      </c>
      <c r="E25">
        <v>-3.173</v>
      </c>
      <c r="F25" t="s">
        <v>44</v>
      </c>
      <c r="H25" t="s">
        <v>55</v>
      </c>
      <c r="I25" t="s">
        <v>46</v>
      </c>
      <c r="J25">
        <v>1.0326</v>
      </c>
      <c r="K25">
        <v>5.6398000000000001</v>
      </c>
      <c r="L25">
        <v>-31.741</v>
      </c>
      <c r="M25">
        <v>-32.712499999999999</v>
      </c>
    </row>
    <row r="26" spans="1:31" x14ac:dyDescent="0.2">
      <c r="A26" t="s">
        <v>47</v>
      </c>
      <c r="B26">
        <v>2</v>
      </c>
      <c r="C26" t="s">
        <v>48</v>
      </c>
      <c r="D26" t="s">
        <v>49</v>
      </c>
      <c r="E26">
        <v>2.64E-2</v>
      </c>
    </row>
    <row r="28" spans="1:31" x14ac:dyDescent="0.2">
      <c r="A28" s="6" t="s">
        <v>75</v>
      </c>
      <c r="J28" s="19" t="s">
        <v>60</v>
      </c>
      <c r="K28" s="19" t="s">
        <v>61</v>
      </c>
      <c r="L28" s="19" t="s">
        <v>62</v>
      </c>
      <c r="M28" s="19" t="s">
        <v>59</v>
      </c>
      <c r="N28" s="19"/>
      <c r="O28" s="19"/>
      <c r="P28" s="19"/>
      <c r="Q28" s="19"/>
      <c r="R28" s="19"/>
    </row>
    <row r="29" spans="1:31" x14ac:dyDescent="0.2">
      <c r="A29" s="7" t="s">
        <v>65</v>
      </c>
      <c r="B29" s="7"/>
      <c r="C29" s="7"/>
      <c r="D29" s="7"/>
      <c r="J29" t="s">
        <v>56</v>
      </c>
      <c r="K29" t="s">
        <v>57</v>
      </c>
      <c r="L29" t="s">
        <v>58</v>
      </c>
      <c r="M29" t="s">
        <v>59</v>
      </c>
      <c r="N29" t="s">
        <v>233</v>
      </c>
      <c r="O29" t="s">
        <v>234</v>
      </c>
      <c r="P29" t="s">
        <v>231</v>
      </c>
      <c r="Q29" t="s">
        <v>232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x14ac:dyDescent="0.2">
      <c r="A30" t="s">
        <v>1</v>
      </c>
      <c r="B30" t="s">
        <v>66</v>
      </c>
      <c r="C30" t="s">
        <v>67</v>
      </c>
      <c r="D30" t="s">
        <v>4</v>
      </c>
      <c r="E30" t="s">
        <v>5</v>
      </c>
      <c r="G30" t="s">
        <v>6</v>
      </c>
      <c r="H30" t="s">
        <v>7</v>
      </c>
      <c r="I30" t="s">
        <v>8</v>
      </c>
      <c r="J30">
        <v>1</v>
      </c>
      <c r="K30">
        <v>2</v>
      </c>
      <c r="L30">
        <v>3</v>
      </c>
      <c r="M30">
        <v>4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x14ac:dyDescent="0.2">
      <c r="A31" t="s">
        <v>9</v>
      </c>
      <c r="B31" t="s">
        <v>68</v>
      </c>
      <c r="D31" t="s">
        <v>11</v>
      </c>
      <c r="E31">
        <v>15.0002</v>
      </c>
      <c r="F31" t="s">
        <v>12</v>
      </c>
      <c r="H31" t="s">
        <v>13</v>
      </c>
      <c r="J31">
        <v>0</v>
      </c>
      <c r="K31">
        <v>0</v>
      </c>
      <c r="L31">
        <v>0</v>
      </c>
      <c r="M31">
        <v>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x14ac:dyDescent="0.2">
      <c r="A32" t="s">
        <v>14</v>
      </c>
      <c r="B32" t="s">
        <v>15</v>
      </c>
      <c r="D32" t="s">
        <v>16</v>
      </c>
      <c r="E32">
        <v>289.02</v>
      </c>
      <c r="F32" t="s">
        <v>17</v>
      </c>
      <c r="H32" t="s">
        <v>18</v>
      </c>
      <c r="J32" s="1">
        <v>0.10855324074074074</v>
      </c>
      <c r="K32" s="1">
        <v>0.12677083333333333</v>
      </c>
      <c r="L32" s="1">
        <v>0.14484953703703704</v>
      </c>
      <c r="M32" s="1">
        <v>0.16078703703703703</v>
      </c>
      <c r="N32" s="1"/>
      <c r="O32" s="1"/>
      <c r="P32" s="1"/>
      <c r="Q32" s="1"/>
      <c r="R32" s="1"/>
      <c r="S32" s="1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x14ac:dyDescent="0.2">
      <c r="A33" t="s">
        <v>19</v>
      </c>
      <c r="B33" t="s">
        <v>69</v>
      </c>
      <c r="D33" t="s">
        <v>21</v>
      </c>
      <c r="E33">
        <v>1.2715000000000001</v>
      </c>
      <c r="F33" t="s">
        <v>22</v>
      </c>
      <c r="H33" t="s">
        <v>23</v>
      </c>
      <c r="J33" s="1">
        <v>0.11332175925925925</v>
      </c>
      <c r="K33" s="1">
        <v>0.13248842592592594</v>
      </c>
      <c r="L33" s="1">
        <v>0.14559027777777778</v>
      </c>
      <c r="M33" s="1">
        <v>0.16401620370370371</v>
      </c>
      <c r="N33" s="1"/>
      <c r="O33" s="1"/>
      <c r="P33" s="1"/>
      <c r="Q33" s="1"/>
      <c r="R33" s="1"/>
      <c r="S33" s="1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2">
      <c r="A34" t="s">
        <v>24</v>
      </c>
      <c r="D34" t="s">
        <v>25</v>
      </c>
      <c r="E34">
        <v>2.5000000000000001E-3</v>
      </c>
      <c r="F34" t="s">
        <v>22</v>
      </c>
      <c r="H34" t="s">
        <v>26</v>
      </c>
      <c r="J34">
        <v>206</v>
      </c>
      <c r="K34">
        <v>247</v>
      </c>
      <c r="L34">
        <v>32</v>
      </c>
      <c r="M34">
        <v>140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2">
      <c r="A35" t="s">
        <v>27</v>
      </c>
      <c r="B35">
        <v>0</v>
      </c>
      <c r="D35" t="s">
        <v>28</v>
      </c>
      <c r="E35">
        <v>101</v>
      </c>
      <c r="F35" t="s">
        <v>29</v>
      </c>
      <c r="H35" t="s">
        <v>70</v>
      </c>
      <c r="I35" t="s">
        <v>17</v>
      </c>
      <c r="J35">
        <v>262.25729999999999</v>
      </c>
      <c r="K35">
        <v>225.0077</v>
      </c>
      <c r="L35">
        <v>181.27</v>
      </c>
      <c r="M35">
        <v>154.91050000000001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x14ac:dyDescent="0.2">
      <c r="A36" t="s">
        <v>31</v>
      </c>
      <c r="B36">
        <v>0</v>
      </c>
      <c r="D36" t="s">
        <v>32</v>
      </c>
      <c r="E36">
        <v>0.92</v>
      </c>
      <c r="G36" s="2" t="s">
        <v>33</v>
      </c>
      <c r="H36" t="s">
        <v>71</v>
      </c>
      <c r="I36" t="s">
        <v>35</v>
      </c>
      <c r="J36">
        <v>9.1293000000000006</v>
      </c>
      <c r="K36">
        <v>9.5234000000000005</v>
      </c>
      <c r="L36">
        <v>21.972899999999999</v>
      </c>
      <c r="M36">
        <v>0.73209999999999997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x14ac:dyDescent="0.2">
      <c r="A37" t="s">
        <v>36</v>
      </c>
      <c r="B37">
        <v>2.5</v>
      </c>
      <c r="C37" t="s">
        <v>37</v>
      </c>
      <c r="D37" t="s">
        <v>38</v>
      </c>
      <c r="E37" t="s">
        <v>72</v>
      </c>
      <c r="H37" t="s">
        <v>73</v>
      </c>
      <c r="I37" t="s">
        <v>17</v>
      </c>
      <c r="J37">
        <v>-983.87139999999999</v>
      </c>
      <c r="K37">
        <v>-370.14659999999998</v>
      </c>
      <c r="L37">
        <v>-529.52750000000003</v>
      </c>
      <c r="M37">
        <v>-527.49570000000006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x14ac:dyDescent="0.2">
      <c r="A38" t="s">
        <v>41</v>
      </c>
      <c r="B38">
        <v>5</v>
      </c>
      <c r="C38" t="s">
        <v>42</v>
      </c>
      <c r="D38" t="s">
        <v>43</v>
      </c>
      <c r="E38">
        <v>-3.6248999999999998</v>
      </c>
      <c r="F38" t="s">
        <v>44</v>
      </c>
      <c r="H38" t="s">
        <v>84</v>
      </c>
      <c r="I38" t="s">
        <v>35</v>
      </c>
      <c r="J38">
        <v>5.5960000000000001</v>
      </c>
      <c r="K38">
        <v>-11.4991</v>
      </c>
      <c r="L38">
        <v>-1.7904</v>
      </c>
      <c r="M38">
        <v>18.539200000000001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x14ac:dyDescent="0.2">
      <c r="A39" t="s">
        <v>47</v>
      </c>
      <c r="B39">
        <v>2</v>
      </c>
      <c r="C39" t="s">
        <v>48</v>
      </c>
      <c r="D39" t="s">
        <v>49</v>
      </c>
      <c r="E39">
        <v>3.1099999999999999E-2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2"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x14ac:dyDescent="0.2">
      <c r="A41" s="8" t="s">
        <v>76</v>
      </c>
      <c r="J41" s="19" t="s">
        <v>60</v>
      </c>
      <c r="K41" s="19" t="s">
        <v>61</v>
      </c>
      <c r="L41" s="19" t="s">
        <v>62</v>
      </c>
      <c r="M41" s="19" t="s">
        <v>59</v>
      </c>
      <c r="N41" s="19"/>
      <c r="O41" s="19"/>
      <c r="P41" s="19"/>
      <c r="Q41" s="19"/>
      <c r="R41" s="19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x14ac:dyDescent="0.2">
      <c r="A42" s="7" t="s">
        <v>65</v>
      </c>
      <c r="B42" s="7"/>
      <c r="C42" s="7"/>
      <c r="D42" s="7"/>
      <c r="J42" t="s">
        <v>56</v>
      </c>
      <c r="K42" t="s">
        <v>57</v>
      </c>
      <c r="L42" t="s">
        <v>58</v>
      </c>
      <c r="M42" t="s">
        <v>59</v>
      </c>
      <c r="N42" t="s">
        <v>233</v>
      </c>
      <c r="O42" t="s">
        <v>234</v>
      </c>
      <c r="P42" t="s">
        <v>231</v>
      </c>
      <c r="Q42" t="s">
        <v>232</v>
      </c>
      <c r="T42" t="s">
        <v>89</v>
      </c>
      <c r="U42" t="s">
        <v>60</v>
      </c>
      <c r="V42" t="s">
        <v>61</v>
      </c>
      <c r="W42" t="s">
        <v>62</v>
      </c>
    </row>
    <row r="43" spans="1:31" x14ac:dyDescent="0.2">
      <c r="A43" t="s">
        <v>1</v>
      </c>
      <c r="B43" t="s">
        <v>66</v>
      </c>
      <c r="C43" t="s">
        <v>77</v>
      </c>
      <c r="D43" t="s">
        <v>4</v>
      </c>
      <c r="E43" t="s">
        <v>5</v>
      </c>
      <c r="G43" t="s">
        <v>6</v>
      </c>
      <c r="H43" t="s">
        <v>7</v>
      </c>
      <c r="I43" t="s">
        <v>8</v>
      </c>
      <c r="J43">
        <v>1</v>
      </c>
      <c r="K43">
        <v>2</v>
      </c>
      <c r="L43">
        <v>3</v>
      </c>
      <c r="M43">
        <v>4</v>
      </c>
      <c r="T43" t="s">
        <v>87</v>
      </c>
      <c r="U43">
        <f>U2</f>
        <v>8.3972000000000016</v>
      </c>
      <c r="V43">
        <f>V2</f>
        <v>8.7912999999999997</v>
      </c>
      <c r="W43">
        <f>X2</f>
        <v>21.2408</v>
      </c>
    </row>
    <row r="44" spans="1:31" x14ac:dyDescent="0.2">
      <c r="A44" t="s">
        <v>9</v>
      </c>
      <c r="B44" t="s">
        <v>68</v>
      </c>
      <c r="D44" t="s">
        <v>11</v>
      </c>
      <c r="E44">
        <v>15.0002</v>
      </c>
      <c r="F44" t="s">
        <v>12</v>
      </c>
      <c r="H44" t="s">
        <v>13</v>
      </c>
      <c r="J44">
        <v>0</v>
      </c>
      <c r="K44">
        <v>0</v>
      </c>
      <c r="L44">
        <v>0</v>
      </c>
      <c r="M44">
        <v>0</v>
      </c>
      <c r="U44">
        <f>AA5</f>
        <v>13.5328</v>
      </c>
      <c r="V44">
        <f>AB5</f>
        <v>17.965199999999999</v>
      </c>
      <c r="W44">
        <f>AD5</f>
        <v>46.680399999999999</v>
      </c>
    </row>
    <row r="45" spans="1:31" x14ac:dyDescent="0.2">
      <c r="A45" t="s">
        <v>14</v>
      </c>
      <c r="B45" t="s">
        <v>15</v>
      </c>
      <c r="D45" t="s">
        <v>16</v>
      </c>
      <c r="E45">
        <v>314.16000000000003</v>
      </c>
      <c r="F45" t="s">
        <v>17</v>
      </c>
      <c r="H45" t="s">
        <v>18</v>
      </c>
      <c r="J45" s="1">
        <v>0.10942129629629631</v>
      </c>
      <c r="K45" s="1">
        <v>0.12744212962962961</v>
      </c>
      <c r="L45" s="1">
        <v>0.1449189814814815</v>
      </c>
      <c r="M45" s="1">
        <v>0.1620601851851852</v>
      </c>
      <c r="N45" s="1"/>
      <c r="O45" s="1"/>
      <c r="P45" s="1"/>
      <c r="Q45" s="1"/>
      <c r="R45" s="1"/>
      <c r="S45" s="13"/>
    </row>
    <row r="46" spans="1:31" x14ac:dyDescent="0.2">
      <c r="A46" t="s">
        <v>19</v>
      </c>
      <c r="B46" t="s">
        <v>69</v>
      </c>
      <c r="D46" t="s">
        <v>21</v>
      </c>
      <c r="E46">
        <v>1.3843000000000001</v>
      </c>
      <c r="F46" t="s">
        <v>22</v>
      </c>
      <c r="H46" t="s">
        <v>23</v>
      </c>
      <c r="J46" s="1">
        <v>0.11305555555555556</v>
      </c>
      <c r="K46" s="1">
        <v>0.13228009259259257</v>
      </c>
      <c r="L46" s="1">
        <v>0.14585648148148148</v>
      </c>
      <c r="M46" s="1">
        <v>0.1645486111111111</v>
      </c>
      <c r="N46" s="1"/>
      <c r="O46" s="1"/>
      <c r="P46" s="1"/>
      <c r="Q46" s="1"/>
      <c r="R46" s="1"/>
      <c r="S46" s="13"/>
      <c r="T46" t="s">
        <v>88</v>
      </c>
      <c r="U46" t="s">
        <v>60</v>
      </c>
      <c r="V46" t="s">
        <v>61</v>
      </c>
      <c r="W46" t="s">
        <v>62</v>
      </c>
    </row>
    <row r="47" spans="1:31" x14ac:dyDescent="0.2">
      <c r="A47" t="s">
        <v>24</v>
      </c>
      <c r="D47" t="s">
        <v>25</v>
      </c>
      <c r="E47">
        <v>2.01E-2</v>
      </c>
      <c r="F47" t="s">
        <v>22</v>
      </c>
      <c r="H47" t="s">
        <v>26</v>
      </c>
      <c r="J47">
        <v>157</v>
      </c>
      <c r="K47">
        <v>209</v>
      </c>
      <c r="L47">
        <v>41</v>
      </c>
      <c r="M47">
        <v>107</v>
      </c>
      <c r="T47" t="s">
        <v>87</v>
      </c>
      <c r="U47">
        <f>AA2</f>
        <v>4.5849000000000002</v>
      </c>
      <c r="V47">
        <f>AB2</f>
        <v>5.1508000000000003</v>
      </c>
      <c r="W47">
        <f>AD2</f>
        <v>15.795000000000002</v>
      </c>
    </row>
    <row r="48" spans="1:31" x14ac:dyDescent="0.2">
      <c r="A48" t="s">
        <v>27</v>
      </c>
      <c r="B48">
        <v>0</v>
      </c>
      <c r="D48" t="s">
        <v>28</v>
      </c>
      <c r="E48">
        <v>101</v>
      </c>
      <c r="F48" t="s">
        <v>29</v>
      </c>
      <c r="H48" t="s">
        <v>78</v>
      </c>
      <c r="I48" t="s">
        <v>17</v>
      </c>
      <c r="J48">
        <v>294.46260000000001</v>
      </c>
      <c r="K48">
        <v>272.5258</v>
      </c>
      <c r="L48">
        <v>240.36160000000001</v>
      </c>
      <c r="M48">
        <v>219.61699999999999</v>
      </c>
      <c r="T48" t="s">
        <v>90</v>
      </c>
      <c r="U48">
        <f>U4</f>
        <v>14.5489</v>
      </c>
      <c r="V48">
        <f>V4</f>
        <v>18.558900000000001</v>
      </c>
      <c r="W48">
        <f>X4</f>
        <v>42.536099999999998</v>
      </c>
    </row>
    <row r="49" spans="1:101" x14ac:dyDescent="0.2">
      <c r="A49" t="s">
        <v>31</v>
      </c>
      <c r="B49">
        <v>0</v>
      </c>
      <c r="D49" t="s">
        <v>32</v>
      </c>
      <c r="E49">
        <v>1</v>
      </c>
      <c r="G49" s="2" t="s">
        <v>33</v>
      </c>
      <c r="H49" t="s">
        <v>79</v>
      </c>
      <c r="I49" t="s">
        <v>35</v>
      </c>
      <c r="J49">
        <v>5.3304</v>
      </c>
      <c r="K49">
        <v>5.8963000000000001</v>
      </c>
      <c r="L49">
        <v>16.540500000000002</v>
      </c>
      <c r="M49">
        <v>0.74550000000000005</v>
      </c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x14ac:dyDescent="0.2">
      <c r="A50" t="s">
        <v>36</v>
      </c>
      <c r="B50">
        <v>2.5</v>
      </c>
      <c r="C50" t="s">
        <v>37</v>
      </c>
      <c r="D50" t="s">
        <v>38</v>
      </c>
      <c r="E50" t="s">
        <v>72</v>
      </c>
      <c r="H50" t="s">
        <v>80</v>
      </c>
      <c r="I50" t="s">
        <v>17</v>
      </c>
      <c r="J50">
        <v>-62.362900000000003</v>
      </c>
      <c r="K50">
        <v>436.54</v>
      </c>
      <c r="L50">
        <v>348.59769999999997</v>
      </c>
      <c r="M50">
        <v>528.33019999999999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x14ac:dyDescent="0.2">
      <c r="A51" t="s">
        <v>41</v>
      </c>
      <c r="B51">
        <v>5</v>
      </c>
      <c r="C51" t="s">
        <v>42</v>
      </c>
      <c r="D51" t="s">
        <v>43</v>
      </c>
      <c r="E51">
        <v>-3.0392000000000001</v>
      </c>
      <c r="F51" t="s">
        <v>44</v>
      </c>
      <c r="H51" t="s">
        <v>85</v>
      </c>
      <c r="I51" t="s">
        <v>35</v>
      </c>
      <c r="J51">
        <v>-15.5747</v>
      </c>
      <c r="K51">
        <v>-5.8372000000000002</v>
      </c>
      <c r="L51">
        <v>28.665500000000002</v>
      </c>
      <c r="M51">
        <v>36.2119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x14ac:dyDescent="0.2">
      <c r="A52" t="s">
        <v>47</v>
      </c>
      <c r="B52">
        <v>2</v>
      </c>
      <c r="C52" t="s">
        <v>48</v>
      </c>
      <c r="D52" t="s">
        <v>49</v>
      </c>
      <c r="E52">
        <v>3.1800000000000002E-2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10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01" x14ac:dyDescent="0.2">
      <c r="A54" s="11" t="s">
        <v>92</v>
      </c>
      <c r="Z54" t="s">
        <v>252</v>
      </c>
    </row>
    <row r="55" spans="1:101" x14ac:dyDescent="0.2">
      <c r="A55" s="2" t="s">
        <v>63</v>
      </c>
      <c r="J55" s="19" t="s">
        <v>60</v>
      </c>
      <c r="K55" s="19" t="s">
        <v>61</v>
      </c>
      <c r="L55" s="19" t="s">
        <v>62</v>
      </c>
      <c r="M55" s="19" t="s">
        <v>59</v>
      </c>
      <c r="N55" s="19"/>
      <c r="O55" s="19"/>
      <c r="P55" s="19"/>
      <c r="Q55" s="19"/>
      <c r="R55" s="19"/>
      <c r="T55" s="11" t="s">
        <v>92</v>
      </c>
    </row>
    <row r="56" spans="1:101" x14ac:dyDescent="0.2">
      <c r="A56" s="10" t="s">
        <v>93</v>
      </c>
      <c r="B56" s="10"/>
      <c r="C56" s="10"/>
      <c r="D56" s="10"/>
      <c r="J56" t="s">
        <v>56</v>
      </c>
      <c r="K56" t="s">
        <v>57</v>
      </c>
      <c r="L56" t="s">
        <v>58</v>
      </c>
      <c r="M56" t="s">
        <v>59</v>
      </c>
      <c r="U56" t="s">
        <v>60</v>
      </c>
      <c r="V56" t="s">
        <v>61</v>
      </c>
      <c r="W56" t="s">
        <v>62</v>
      </c>
      <c r="X56" t="s">
        <v>59</v>
      </c>
      <c r="Y56" t="s">
        <v>82</v>
      </c>
      <c r="Z56" t="s">
        <v>245</v>
      </c>
      <c r="AA56" t="s">
        <v>60</v>
      </c>
      <c r="AB56" t="s">
        <v>61</v>
      </c>
      <c r="AC56" t="s">
        <v>181</v>
      </c>
      <c r="AD56" t="s">
        <v>62</v>
      </c>
      <c r="AE56" t="s">
        <v>59</v>
      </c>
    </row>
    <row r="57" spans="1:101" x14ac:dyDescent="0.2">
      <c r="A57" t="s">
        <v>1</v>
      </c>
      <c r="B57" t="s">
        <v>66</v>
      </c>
      <c r="C57" t="s">
        <v>67</v>
      </c>
      <c r="D57" t="s">
        <v>4</v>
      </c>
      <c r="E57" t="s">
        <v>5</v>
      </c>
      <c r="G57" t="s">
        <v>6</v>
      </c>
      <c r="H57" t="s">
        <v>7</v>
      </c>
      <c r="I57" t="s">
        <v>8</v>
      </c>
      <c r="J57">
        <v>1</v>
      </c>
      <c r="K57">
        <v>2</v>
      </c>
      <c r="L57">
        <v>3</v>
      </c>
      <c r="M57">
        <v>4</v>
      </c>
      <c r="T57" s="2" t="s">
        <v>86</v>
      </c>
      <c r="U57">
        <f>J63-$M63</f>
        <v>13.206300000000001</v>
      </c>
      <c r="V57">
        <f>K63-$M63</f>
        <v>15.1212</v>
      </c>
      <c r="W57">
        <f>L63-$M63</f>
        <v>31.037800000000001</v>
      </c>
      <c r="X57">
        <f>M63-$M63</f>
        <v>0</v>
      </c>
      <c r="Z57" s="2" t="s">
        <v>86</v>
      </c>
      <c r="AA57">
        <v>22.588799999999999</v>
      </c>
      <c r="AB57">
        <v>26.8825</v>
      </c>
      <c r="AC57">
        <v>9.7714999999999996</v>
      </c>
      <c r="AD57">
        <v>49.145699999999998</v>
      </c>
      <c r="AE57">
        <v>0.26279999999999998</v>
      </c>
      <c r="AH57" t="s">
        <v>60</v>
      </c>
      <c r="AI57" t="s">
        <v>61</v>
      </c>
      <c r="AJ57" t="s">
        <v>181</v>
      </c>
      <c r="AK57" t="s">
        <v>62</v>
      </c>
      <c r="AL57" t="s">
        <v>59</v>
      </c>
    </row>
    <row r="58" spans="1:101" x14ac:dyDescent="0.2">
      <c r="A58" t="s">
        <v>9</v>
      </c>
      <c r="B58" t="s">
        <v>10</v>
      </c>
      <c r="D58" t="s">
        <v>11</v>
      </c>
      <c r="E58">
        <v>25.0001</v>
      </c>
      <c r="F58" t="s">
        <v>12</v>
      </c>
      <c r="H58" t="s">
        <v>13</v>
      </c>
      <c r="J58">
        <v>0</v>
      </c>
      <c r="K58">
        <v>0</v>
      </c>
      <c r="L58">
        <v>0</v>
      </c>
      <c r="M58">
        <v>0</v>
      </c>
      <c r="T58" s="4" t="s">
        <v>100</v>
      </c>
      <c r="U58">
        <f>J76-$M76</f>
        <v>8.9920000000000009</v>
      </c>
      <c r="V58">
        <f>K76-$M76</f>
        <v>11.191800000000001</v>
      </c>
      <c r="W58">
        <f>L76-$M76</f>
        <v>25.1218</v>
      </c>
      <c r="X58">
        <f>M76-$M76</f>
        <v>0</v>
      </c>
      <c r="Z58" s="4" t="s">
        <v>100</v>
      </c>
      <c r="AA58">
        <v>11.5869</v>
      </c>
      <c r="AB58">
        <v>16.250900000000001</v>
      </c>
      <c r="AC58">
        <v>8.5409000000000006</v>
      </c>
      <c r="AD58">
        <v>26.925599999999999</v>
      </c>
      <c r="AE58">
        <v>0.217</v>
      </c>
      <c r="AG58">
        <v>15</v>
      </c>
      <c r="AH58">
        <f>U66</f>
        <v>4.6924999999999999</v>
      </c>
      <c r="AI58">
        <f>V66</f>
        <v>5.7362000000000002</v>
      </c>
      <c r="AK58">
        <f>W66</f>
        <v>16.071300000000001</v>
      </c>
      <c r="AL58">
        <v>0</v>
      </c>
    </row>
    <row r="59" spans="1:101" x14ac:dyDescent="0.2">
      <c r="A59" t="s">
        <v>14</v>
      </c>
      <c r="B59" t="s">
        <v>69</v>
      </c>
      <c r="D59" t="s">
        <v>16</v>
      </c>
      <c r="E59">
        <v>238.53</v>
      </c>
      <c r="F59" t="s">
        <v>17</v>
      </c>
      <c r="H59" t="s">
        <v>18</v>
      </c>
      <c r="J59" s="1">
        <v>7.2928240740740738E-2</v>
      </c>
      <c r="K59" s="1">
        <v>8.6550925925925934E-2</v>
      </c>
      <c r="L59" s="1">
        <v>9.6203703703703694E-2</v>
      </c>
      <c r="M59" s="1">
        <v>0.1238425925925926</v>
      </c>
      <c r="N59" s="1"/>
      <c r="O59" s="1"/>
      <c r="P59" s="1"/>
      <c r="Q59" s="1"/>
      <c r="R59" s="1"/>
      <c r="U59" t="s">
        <v>60</v>
      </c>
      <c r="V59" t="s">
        <v>61</v>
      </c>
      <c r="W59" t="s">
        <v>62</v>
      </c>
      <c r="X59" t="s">
        <v>59</v>
      </c>
      <c r="Y59" t="s">
        <v>83</v>
      </c>
      <c r="AA59" t="s">
        <v>60</v>
      </c>
      <c r="AB59" t="s">
        <v>61</v>
      </c>
      <c r="AC59" t="s">
        <v>181</v>
      </c>
      <c r="AD59" t="s">
        <v>62</v>
      </c>
      <c r="AE59" t="s">
        <v>59</v>
      </c>
      <c r="AG59">
        <v>25</v>
      </c>
      <c r="AH59">
        <f>U67</f>
        <v>8.9920000000000009</v>
      </c>
      <c r="AI59">
        <f>V67</f>
        <v>11.191800000000001</v>
      </c>
      <c r="AK59">
        <f>W67</f>
        <v>25.1218</v>
      </c>
      <c r="AL59">
        <v>0</v>
      </c>
    </row>
    <row r="60" spans="1:101" x14ac:dyDescent="0.2">
      <c r="A60" t="s">
        <v>19</v>
      </c>
      <c r="B60" t="s">
        <v>94</v>
      </c>
      <c r="D60" t="s">
        <v>21</v>
      </c>
      <c r="E60">
        <v>1.5724</v>
      </c>
      <c r="F60" t="s">
        <v>22</v>
      </c>
      <c r="H60" t="s">
        <v>23</v>
      </c>
      <c r="J60" s="1">
        <v>7.570601851851852E-2</v>
      </c>
      <c r="K60" s="1">
        <v>9.0381944444444431E-2</v>
      </c>
      <c r="L60" s="1">
        <v>9.673611111111112E-2</v>
      </c>
      <c r="M60" s="1">
        <v>0.13773148148148148</v>
      </c>
      <c r="N60" s="1"/>
      <c r="O60" s="1"/>
      <c r="P60" s="1"/>
      <c r="Q60" s="1"/>
      <c r="R60" s="1"/>
      <c r="T60" s="6" t="s">
        <v>86</v>
      </c>
      <c r="U60">
        <f>J89-$M89</f>
        <v>8.0032000000000014</v>
      </c>
      <c r="V60">
        <f>K89-$M89</f>
        <v>8.7419000000000011</v>
      </c>
      <c r="W60">
        <f>L89-$M89</f>
        <v>21.220499999999998</v>
      </c>
      <c r="X60">
        <f>M89-$M89</f>
        <v>0</v>
      </c>
      <c r="AA60">
        <f>AA57-$AE$57</f>
        <v>22.326000000000001</v>
      </c>
      <c r="AB60">
        <f>AB57-$AE$57</f>
        <v>26.619700000000002</v>
      </c>
      <c r="AC60">
        <f>AC57-$AE$57</f>
        <v>9.5086999999999993</v>
      </c>
      <c r="AD60">
        <f>AD57-$AE$57</f>
        <v>48.882899999999999</v>
      </c>
      <c r="AE60">
        <f>AE57-$AE$57</f>
        <v>0</v>
      </c>
      <c r="AG60">
        <v>30</v>
      </c>
      <c r="AH60">
        <f>AA58</f>
        <v>11.5869</v>
      </c>
      <c r="AI60">
        <f>AB58</f>
        <v>16.250900000000001</v>
      </c>
      <c r="AJ60">
        <f>AC58</f>
        <v>8.5409000000000006</v>
      </c>
      <c r="AK60">
        <f>AD58</f>
        <v>26.925599999999999</v>
      </c>
      <c r="AL60">
        <v>0</v>
      </c>
    </row>
    <row r="61" spans="1:101" x14ac:dyDescent="0.2">
      <c r="A61" t="s">
        <v>24</v>
      </c>
      <c r="D61" t="s">
        <v>25</v>
      </c>
      <c r="E61">
        <v>3.0999999999999999E-3</v>
      </c>
      <c r="F61" t="s">
        <v>22</v>
      </c>
      <c r="H61" t="s">
        <v>26</v>
      </c>
      <c r="J61">
        <v>120</v>
      </c>
      <c r="K61">
        <v>166</v>
      </c>
      <c r="L61">
        <v>23</v>
      </c>
      <c r="M61">
        <v>599</v>
      </c>
      <c r="T61" s="8" t="s">
        <v>100</v>
      </c>
      <c r="U61">
        <f>J102-$M102</f>
        <v>4.6924999999999999</v>
      </c>
      <c r="V61">
        <f>K102-$M102</f>
        <v>5.7362000000000002</v>
      </c>
      <c r="W61">
        <f>L102-$M102</f>
        <v>16.071300000000001</v>
      </c>
      <c r="X61">
        <f>M102-$M102</f>
        <v>0</v>
      </c>
      <c r="AE61">
        <f>AE58-$AE$58</f>
        <v>0</v>
      </c>
    </row>
    <row r="62" spans="1:101" x14ac:dyDescent="0.2">
      <c r="A62" t="s">
        <v>27</v>
      </c>
      <c r="B62">
        <v>0</v>
      </c>
      <c r="D62" t="s">
        <v>28</v>
      </c>
      <c r="E62">
        <v>101.7</v>
      </c>
      <c r="F62" t="s">
        <v>29</v>
      </c>
      <c r="H62" t="s">
        <v>70</v>
      </c>
      <c r="I62" t="s">
        <v>17</v>
      </c>
      <c r="J62">
        <v>201.4239</v>
      </c>
      <c r="K62">
        <v>161.1397</v>
      </c>
      <c r="L62">
        <v>129.13910000000001</v>
      </c>
      <c r="M62">
        <v>105.1699</v>
      </c>
      <c r="U62" t="s">
        <v>60</v>
      </c>
      <c r="V62" t="s">
        <v>61</v>
      </c>
      <c r="W62" t="s">
        <v>62</v>
      </c>
      <c r="X62" t="s">
        <v>59</v>
      </c>
      <c r="Y62" t="s">
        <v>83</v>
      </c>
    </row>
    <row r="63" spans="1:101" x14ac:dyDescent="0.2">
      <c r="A63" t="s">
        <v>31</v>
      </c>
      <c r="B63">
        <v>0</v>
      </c>
      <c r="D63" t="s">
        <v>32</v>
      </c>
      <c r="E63">
        <v>0.92</v>
      </c>
      <c r="G63" s="2" t="s">
        <v>33</v>
      </c>
      <c r="H63" t="s">
        <v>71</v>
      </c>
      <c r="I63" t="s">
        <v>35</v>
      </c>
      <c r="J63">
        <v>13.744</v>
      </c>
      <c r="K63">
        <v>15.658899999999999</v>
      </c>
      <c r="L63">
        <v>31.575500000000002</v>
      </c>
      <c r="M63">
        <v>0.53769999999999996</v>
      </c>
      <c r="T63" s="6" t="s">
        <v>96</v>
      </c>
      <c r="U63">
        <f>U60</f>
        <v>8.0032000000000014</v>
      </c>
      <c r="V63">
        <f>V60</f>
        <v>8.7419000000000011</v>
      </c>
      <c r="W63">
        <f>W60</f>
        <v>21.220499999999998</v>
      </c>
      <c r="X63">
        <f>X60</f>
        <v>0</v>
      </c>
      <c r="AA63" t="s">
        <v>60</v>
      </c>
      <c r="AB63" t="s">
        <v>61</v>
      </c>
      <c r="AC63" t="s">
        <v>181</v>
      </c>
      <c r="AD63" t="s">
        <v>62</v>
      </c>
    </row>
    <row r="64" spans="1:101" x14ac:dyDescent="0.2">
      <c r="A64" t="s">
        <v>36</v>
      </c>
      <c r="B64">
        <v>2.5</v>
      </c>
      <c r="C64" t="s">
        <v>37</v>
      </c>
      <c r="D64" t="s">
        <v>38</v>
      </c>
      <c r="E64" t="s">
        <v>72</v>
      </c>
      <c r="H64" t="s">
        <v>73</v>
      </c>
      <c r="I64" t="s">
        <v>17</v>
      </c>
      <c r="J64">
        <v>109.55549999999999</v>
      </c>
      <c r="K64">
        <v>290.20510000000002</v>
      </c>
      <c r="L64">
        <v>236.8381</v>
      </c>
      <c r="M64">
        <v>325.98419999999999</v>
      </c>
      <c r="T64" s="2" t="s">
        <v>97</v>
      </c>
      <c r="U64">
        <f>U57</f>
        <v>13.206300000000001</v>
      </c>
      <c r="V64">
        <f>V57</f>
        <v>15.1212</v>
      </c>
      <c r="W64">
        <f>W57</f>
        <v>31.037800000000001</v>
      </c>
      <c r="X64">
        <f>X57</f>
        <v>0</v>
      </c>
      <c r="Z64">
        <v>15</v>
      </c>
      <c r="AA64">
        <f>U63</f>
        <v>8.0032000000000014</v>
      </c>
      <c r="AB64">
        <f t="shared" ref="AB64:AB65" si="1">V63</f>
        <v>8.7419000000000011</v>
      </c>
      <c r="AD64">
        <f>W63</f>
        <v>21.220499999999998</v>
      </c>
    </row>
    <row r="65" spans="1:30" x14ac:dyDescent="0.2">
      <c r="A65" t="s">
        <v>41</v>
      </c>
      <c r="B65">
        <v>5</v>
      </c>
      <c r="C65" t="s">
        <v>42</v>
      </c>
      <c r="D65" t="s">
        <v>43</v>
      </c>
      <c r="E65">
        <v>-3.6248999999999998</v>
      </c>
      <c r="F65" t="s">
        <v>44</v>
      </c>
      <c r="H65" t="s">
        <v>74</v>
      </c>
      <c r="I65" t="s">
        <v>44</v>
      </c>
      <c r="J65">
        <v>0.30990000000000001</v>
      </c>
      <c r="K65">
        <v>-12.8606</v>
      </c>
      <c r="L65">
        <v>-33.034399999999998</v>
      </c>
      <c r="M65">
        <v>15.2036</v>
      </c>
      <c r="U65" t="s">
        <v>60</v>
      </c>
      <c r="V65" t="s">
        <v>61</v>
      </c>
      <c r="W65" t="s">
        <v>62</v>
      </c>
      <c r="X65" t="s">
        <v>59</v>
      </c>
      <c r="Y65" t="s">
        <v>83</v>
      </c>
      <c r="Z65">
        <v>25</v>
      </c>
      <c r="AA65">
        <f>U64</f>
        <v>13.206300000000001</v>
      </c>
      <c r="AB65">
        <f t="shared" si="1"/>
        <v>15.1212</v>
      </c>
      <c r="AD65">
        <f>W64</f>
        <v>31.037800000000001</v>
      </c>
    </row>
    <row r="66" spans="1:30" x14ac:dyDescent="0.2">
      <c r="A66" t="s">
        <v>47</v>
      </c>
      <c r="B66">
        <v>2</v>
      </c>
      <c r="C66" t="s">
        <v>48</v>
      </c>
      <c r="D66" t="s">
        <v>49</v>
      </c>
      <c r="E66">
        <v>3.1099999999999999E-2</v>
      </c>
      <c r="T66" s="8" t="s">
        <v>98</v>
      </c>
      <c r="U66">
        <f>U61</f>
        <v>4.6924999999999999</v>
      </c>
      <c r="V66">
        <f>V61</f>
        <v>5.7362000000000002</v>
      </c>
      <c r="W66">
        <f>W61</f>
        <v>16.071300000000001</v>
      </c>
      <c r="X66">
        <f>X61</f>
        <v>0</v>
      </c>
      <c r="Z66">
        <v>30</v>
      </c>
    </row>
    <row r="67" spans="1:30" x14ac:dyDescent="0.2">
      <c r="T67" s="4" t="s">
        <v>99</v>
      </c>
      <c r="U67">
        <f>U58</f>
        <v>8.9920000000000009</v>
      </c>
      <c r="V67">
        <f>V58</f>
        <v>11.191800000000001</v>
      </c>
      <c r="W67">
        <f>W58</f>
        <v>25.1218</v>
      </c>
      <c r="X67">
        <f>X58</f>
        <v>0</v>
      </c>
    </row>
    <row r="68" spans="1:30" x14ac:dyDescent="0.2">
      <c r="A68" s="4" t="s">
        <v>64</v>
      </c>
      <c r="J68" s="19" t="s">
        <v>60</v>
      </c>
      <c r="K68" s="19" t="s">
        <v>61</v>
      </c>
      <c r="L68" s="19" t="s">
        <v>62</v>
      </c>
      <c r="M68" s="19" t="s">
        <v>59</v>
      </c>
      <c r="N68" s="19"/>
      <c r="O68" s="19"/>
      <c r="P68" s="19"/>
      <c r="Q68" s="19"/>
      <c r="R68" s="19"/>
    </row>
    <row r="69" spans="1:30" x14ac:dyDescent="0.2">
      <c r="A69" s="10" t="s">
        <v>93</v>
      </c>
      <c r="B69" s="10"/>
      <c r="C69" s="10"/>
      <c r="D69" s="10"/>
      <c r="J69" t="s">
        <v>56</v>
      </c>
      <c r="K69" t="s">
        <v>57</v>
      </c>
      <c r="L69" t="s">
        <v>58</v>
      </c>
      <c r="M69" t="s">
        <v>59</v>
      </c>
    </row>
    <row r="70" spans="1:30" x14ac:dyDescent="0.2">
      <c r="A70" t="s">
        <v>1</v>
      </c>
      <c r="B70" t="s">
        <v>66</v>
      </c>
      <c r="C70" t="s">
        <v>77</v>
      </c>
      <c r="D70" t="s">
        <v>4</v>
      </c>
      <c r="E70" t="s">
        <v>5</v>
      </c>
      <c r="G70" t="s">
        <v>6</v>
      </c>
      <c r="H70" t="s">
        <v>7</v>
      </c>
      <c r="I70" t="s">
        <v>8</v>
      </c>
      <c r="J70">
        <v>1</v>
      </c>
      <c r="K70">
        <v>2</v>
      </c>
      <c r="L70">
        <v>3</v>
      </c>
      <c r="M70">
        <v>4</v>
      </c>
    </row>
    <row r="71" spans="1:30" x14ac:dyDescent="0.2">
      <c r="A71" t="s">
        <v>9</v>
      </c>
      <c r="B71" t="s">
        <v>51</v>
      </c>
      <c r="D71" t="s">
        <v>11</v>
      </c>
      <c r="E71">
        <v>25</v>
      </c>
      <c r="F71" t="s">
        <v>12</v>
      </c>
      <c r="H71" t="s">
        <v>13</v>
      </c>
      <c r="J71">
        <v>0</v>
      </c>
      <c r="K71">
        <v>0</v>
      </c>
      <c r="L71">
        <v>0</v>
      </c>
      <c r="M71">
        <v>0</v>
      </c>
    </row>
    <row r="72" spans="1:30" x14ac:dyDescent="0.2">
      <c r="A72" t="s">
        <v>14</v>
      </c>
      <c r="B72" t="s">
        <v>69</v>
      </c>
      <c r="D72" t="s">
        <v>16</v>
      </c>
      <c r="E72">
        <v>254.79</v>
      </c>
      <c r="F72" t="s">
        <v>17</v>
      </c>
      <c r="H72" t="s">
        <v>18</v>
      </c>
      <c r="J72" s="1">
        <v>7.3194444444444437E-2</v>
      </c>
      <c r="K72" s="1">
        <v>8.7071759259259252E-2</v>
      </c>
      <c r="L72" s="1">
        <v>9.633101851851851E-2</v>
      </c>
      <c r="M72" s="1">
        <v>0.12635416666666668</v>
      </c>
      <c r="N72" s="1"/>
      <c r="O72" s="1"/>
      <c r="P72" s="1"/>
      <c r="Q72" s="1"/>
      <c r="R72" s="1"/>
    </row>
    <row r="73" spans="1:30" x14ac:dyDescent="0.2">
      <c r="A73" t="s">
        <v>19</v>
      </c>
      <c r="B73" t="s">
        <v>94</v>
      </c>
      <c r="D73" t="s">
        <v>21</v>
      </c>
      <c r="E73">
        <v>2</v>
      </c>
      <c r="F73" t="s">
        <v>22</v>
      </c>
      <c r="H73" t="s">
        <v>23</v>
      </c>
      <c r="J73" s="1">
        <v>7.7291666666666661E-2</v>
      </c>
      <c r="K73" s="1">
        <v>9.0914351851851857E-2</v>
      </c>
      <c r="L73" s="1">
        <v>9.7256944444444438E-2</v>
      </c>
      <c r="M73" s="1">
        <v>0.14077546296296298</v>
      </c>
      <c r="N73" s="1"/>
      <c r="O73" s="1"/>
      <c r="P73" s="1"/>
      <c r="Q73" s="1"/>
      <c r="R73" s="1"/>
    </row>
    <row r="74" spans="1:30" x14ac:dyDescent="0.2">
      <c r="A74" t="s">
        <v>24</v>
      </c>
      <c r="D74" t="s">
        <v>25</v>
      </c>
      <c r="E74">
        <v>0</v>
      </c>
      <c r="F74" t="s">
        <v>22</v>
      </c>
      <c r="H74" t="s">
        <v>26</v>
      </c>
      <c r="J74">
        <v>177</v>
      </c>
      <c r="K74">
        <v>166</v>
      </c>
      <c r="L74">
        <v>40</v>
      </c>
      <c r="M74">
        <v>623</v>
      </c>
    </row>
    <row r="75" spans="1:30" x14ac:dyDescent="0.2">
      <c r="A75" t="s">
        <v>27</v>
      </c>
      <c r="B75">
        <v>0</v>
      </c>
      <c r="D75" t="s">
        <v>28</v>
      </c>
      <c r="E75">
        <v>100</v>
      </c>
      <c r="F75" t="s">
        <v>29</v>
      </c>
      <c r="H75" t="s">
        <v>78</v>
      </c>
      <c r="I75" t="s">
        <v>17</v>
      </c>
      <c r="J75">
        <v>199.23750000000001</v>
      </c>
      <c r="K75">
        <v>169.47190000000001</v>
      </c>
      <c r="L75">
        <v>143.5042</v>
      </c>
      <c r="M75">
        <v>123.3236</v>
      </c>
    </row>
    <row r="76" spans="1:30" x14ac:dyDescent="0.2">
      <c r="A76" t="s">
        <v>31</v>
      </c>
      <c r="B76">
        <v>0</v>
      </c>
      <c r="D76" t="s">
        <v>32</v>
      </c>
      <c r="E76">
        <v>1</v>
      </c>
      <c r="G76" s="2" t="s">
        <v>33</v>
      </c>
      <c r="H76" t="s">
        <v>79</v>
      </c>
      <c r="I76" t="s">
        <v>35</v>
      </c>
      <c r="J76">
        <v>9.7012</v>
      </c>
      <c r="K76">
        <v>11.901</v>
      </c>
      <c r="L76">
        <v>25.831</v>
      </c>
      <c r="M76">
        <v>0.70920000000000005</v>
      </c>
    </row>
    <row r="77" spans="1:30" x14ac:dyDescent="0.2">
      <c r="A77" t="s">
        <v>36</v>
      </c>
      <c r="B77">
        <v>2.5</v>
      </c>
      <c r="C77" t="s">
        <v>37</v>
      </c>
      <c r="D77" t="s">
        <v>38</v>
      </c>
      <c r="H77" t="s">
        <v>80</v>
      </c>
      <c r="I77" t="s">
        <v>17</v>
      </c>
      <c r="J77">
        <v>-23.352399999999999</v>
      </c>
      <c r="K77">
        <v>123.7841</v>
      </c>
      <c r="L77">
        <v>85.548199999999994</v>
      </c>
      <c r="M77">
        <v>146.56829999999999</v>
      </c>
    </row>
    <row r="78" spans="1:30" x14ac:dyDescent="0.2">
      <c r="A78" t="s">
        <v>41</v>
      </c>
      <c r="B78">
        <v>5</v>
      </c>
      <c r="C78" t="s">
        <v>42</v>
      </c>
      <c r="D78" t="s">
        <v>43</v>
      </c>
      <c r="E78">
        <v>-3.0392000000000001</v>
      </c>
      <c r="F78" t="s">
        <v>44</v>
      </c>
      <c r="H78" t="s">
        <v>81</v>
      </c>
      <c r="I78" t="s">
        <v>44</v>
      </c>
      <c r="J78">
        <v>15.2057</v>
      </c>
      <c r="K78">
        <v>3.7444000000000002</v>
      </c>
      <c r="L78">
        <v>15.8651</v>
      </c>
      <c r="M78">
        <v>22.461600000000001</v>
      </c>
    </row>
    <row r="79" spans="1:30" x14ac:dyDescent="0.2">
      <c r="A79" t="s">
        <v>47</v>
      </c>
      <c r="B79">
        <v>2</v>
      </c>
      <c r="C79" t="s">
        <v>48</v>
      </c>
      <c r="D79" t="s">
        <v>49</v>
      </c>
      <c r="E79">
        <v>3.1800000000000002E-2</v>
      </c>
    </row>
    <row r="81" spans="1:93" x14ac:dyDescent="0.2">
      <c r="A81" s="6" t="s">
        <v>75</v>
      </c>
      <c r="J81" s="19" t="s">
        <v>60</v>
      </c>
      <c r="K81" s="19" t="s">
        <v>61</v>
      </c>
      <c r="L81" s="19" t="s">
        <v>62</v>
      </c>
      <c r="M81" s="19" t="s">
        <v>59</v>
      </c>
      <c r="N81" s="19"/>
      <c r="O81" s="19"/>
      <c r="P81" s="19"/>
      <c r="Q81" s="19"/>
      <c r="R81" s="19"/>
    </row>
    <row r="82" spans="1:93" x14ac:dyDescent="0.2">
      <c r="A82" s="10" t="s">
        <v>95</v>
      </c>
      <c r="B82" s="10"/>
      <c r="C82" s="10"/>
      <c r="D82" s="10"/>
      <c r="J82" t="s">
        <v>56</v>
      </c>
      <c r="K82" t="s">
        <v>57</v>
      </c>
      <c r="L82" t="s">
        <v>58</v>
      </c>
      <c r="M82" t="s">
        <v>59</v>
      </c>
    </row>
    <row r="83" spans="1:93" x14ac:dyDescent="0.2">
      <c r="A83" t="s">
        <v>1</v>
      </c>
      <c r="B83" t="s">
        <v>66</v>
      </c>
      <c r="C83" t="s">
        <v>67</v>
      </c>
      <c r="D83" t="s">
        <v>4</v>
      </c>
      <c r="E83" t="s">
        <v>5</v>
      </c>
      <c r="G83" t="s">
        <v>6</v>
      </c>
      <c r="H83" t="s">
        <v>7</v>
      </c>
      <c r="I83" t="s">
        <v>8</v>
      </c>
      <c r="J83">
        <v>1</v>
      </c>
      <c r="K83">
        <v>2</v>
      </c>
      <c r="L83">
        <v>3</v>
      </c>
      <c r="M83">
        <v>4</v>
      </c>
    </row>
    <row r="84" spans="1:93" x14ac:dyDescent="0.2">
      <c r="A84" t="s">
        <v>9</v>
      </c>
      <c r="B84" t="s">
        <v>68</v>
      </c>
      <c r="D84" t="s">
        <v>11</v>
      </c>
      <c r="E84">
        <v>15.0002</v>
      </c>
      <c r="F84" t="s">
        <v>12</v>
      </c>
      <c r="H84" t="s">
        <v>13</v>
      </c>
      <c r="J84">
        <v>0</v>
      </c>
      <c r="K84">
        <v>0</v>
      </c>
      <c r="L84">
        <v>0</v>
      </c>
      <c r="M84">
        <v>0</v>
      </c>
    </row>
    <row r="85" spans="1:93" x14ac:dyDescent="0.2">
      <c r="A85" t="s">
        <v>14</v>
      </c>
      <c r="B85" t="s">
        <v>94</v>
      </c>
      <c r="D85" t="s">
        <v>16</v>
      </c>
      <c r="E85">
        <v>287.86</v>
      </c>
      <c r="F85" t="s">
        <v>17</v>
      </c>
      <c r="H85" t="s">
        <v>18</v>
      </c>
      <c r="J85" s="1">
        <v>0.15383101851851852</v>
      </c>
      <c r="K85" s="1">
        <v>0.16892361111111109</v>
      </c>
      <c r="L85" s="1">
        <v>0.1910300925925926</v>
      </c>
      <c r="M85" s="1">
        <v>0.20005787037037037</v>
      </c>
      <c r="N85" s="1"/>
      <c r="O85" s="1"/>
      <c r="P85" s="1"/>
      <c r="Q85" s="1"/>
      <c r="R85" s="1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</row>
    <row r="86" spans="1:93" x14ac:dyDescent="0.2">
      <c r="A86" t="s">
        <v>19</v>
      </c>
      <c r="B86" t="s">
        <v>69</v>
      </c>
      <c r="D86" t="s">
        <v>21</v>
      </c>
      <c r="E86">
        <v>1.1926000000000001</v>
      </c>
      <c r="F86" t="s">
        <v>22</v>
      </c>
      <c r="H86" t="s">
        <v>23</v>
      </c>
      <c r="J86" s="1">
        <v>0.16160879629629629</v>
      </c>
      <c r="K86" s="1">
        <v>0.18184027777777778</v>
      </c>
      <c r="L86" s="1">
        <v>0.19149305555555554</v>
      </c>
      <c r="M86" s="1">
        <v>0.21701388888888887</v>
      </c>
      <c r="N86" s="1"/>
      <c r="O86" s="1"/>
      <c r="P86" s="1"/>
      <c r="Q86" s="1"/>
      <c r="R86" s="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</row>
    <row r="87" spans="1:93" x14ac:dyDescent="0.2">
      <c r="A87" t="s">
        <v>24</v>
      </c>
      <c r="D87" t="s">
        <v>25</v>
      </c>
      <c r="E87">
        <v>2.5000000000000001E-3</v>
      </c>
      <c r="F87" t="s">
        <v>22</v>
      </c>
      <c r="H87" t="s">
        <v>26</v>
      </c>
      <c r="J87">
        <v>336</v>
      </c>
      <c r="K87">
        <v>558</v>
      </c>
      <c r="L87">
        <v>20</v>
      </c>
      <c r="M87">
        <v>733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</row>
    <row r="88" spans="1:93" x14ac:dyDescent="0.2">
      <c r="A88" t="s">
        <v>27</v>
      </c>
      <c r="B88">
        <v>0</v>
      </c>
      <c r="D88" t="s">
        <v>28</v>
      </c>
      <c r="E88">
        <v>100.6</v>
      </c>
      <c r="F88" t="s">
        <v>29</v>
      </c>
      <c r="H88" t="s">
        <v>70</v>
      </c>
      <c r="I88" t="s">
        <v>17</v>
      </c>
      <c r="J88">
        <v>257.79520000000002</v>
      </c>
      <c r="K88">
        <v>224.66900000000001</v>
      </c>
      <c r="L88">
        <v>185.4761</v>
      </c>
      <c r="M88">
        <v>176.1524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</row>
    <row r="89" spans="1:93" x14ac:dyDescent="0.2">
      <c r="A89" t="s">
        <v>31</v>
      </c>
      <c r="B89">
        <v>0</v>
      </c>
      <c r="D89" t="s">
        <v>32</v>
      </c>
      <c r="E89">
        <v>0.92</v>
      </c>
      <c r="G89" s="2" t="s">
        <v>33</v>
      </c>
      <c r="H89" t="s">
        <v>71</v>
      </c>
      <c r="I89" t="s">
        <v>35</v>
      </c>
      <c r="J89">
        <v>8.4600000000000009</v>
      </c>
      <c r="K89">
        <v>9.1987000000000005</v>
      </c>
      <c r="L89">
        <v>21.677299999999999</v>
      </c>
      <c r="M89">
        <v>0.45679999999999998</v>
      </c>
      <c r="T89" s="9"/>
      <c r="U89" s="9"/>
      <c r="V89" s="9"/>
      <c r="W89" s="9"/>
      <c r="X89" s="9"/>
      <c r="Y89" s="9"/>
    </row>
    <row r="90" spans="1:93" x14ac:dyDescent="0.2">
      <c r="A90" t="s">
        <v>36</v>
      </c>
      <c r="B90">
        <v>2.5</v>
      </c>
      <c r="C90" t="s">
        <v>37</v>
      </c>
      <c r="D90" t="s">
        <v>38</v>
      </c>
      <c r="E90" t="s">
        <v>72</v>
      </c>
      <c r="H90" t="s">
        <v>73</v>
      </c>
      <c r="I90" t="s">
        <v>40</v>
      </c>
      <c r="J90">
        <v>1.9517</v>
      </c>
      <c r="K90">
        <v>2.1415999999999999</v>
      </c>
      <c r="L90">
        <v>2.0790999999999999</v>
      </c>
      <c r="M90">
        <v>2.1168999999999998</v>
      </c>
      <c r="T90" t="s">
        <v>101</v>
      </c>
    </row>
    <row r="91" spans="1:93" x14ac:dyDescent="0.2">
      <c r="A91" t="s">
        <v>41</v>
      </c>
      <c r="B91">
        <v>5</v>
      </c>
      <c r="C91" t="s">
        <v>42</v>
      </c>
      <c r="D91" t="s">
        <v>43</v>
      </c>
      <c r="E91">
        <v>-3.6248999999999998</v>
      </c>
      <c r="F91" t="s">
        <v>44</v>
      </c>
      <c r="H91" t="s">
        <v>74</v>
      </c>
      <c r="I91" t="s">
        <v>46</v>
      </c>
      <c r="J91">
        <v>-1.2200000000000001E-2</v>
      </c>
      <c r="K91">
        <v>-1.41E-2</v>
      </c>
      <c r="L91">
        <v>1.41E-2</v>
      </c>
      <c r="M91">
        <v>1.7500000000000002E-2</v>
      </c>
    </row>
    <row r="92" spans="1:93" x14ac:dyDescent="0.2">
      <c r="A92" t="s">
        <v>47</v>
      </c>
      <c r="B92">
        <v>2</v>
      </c>
      <c r="C92" t="s">
        <v>48</v>
      </c>
      <c r="D92" t="s">
        <v>49</v>
      </c>
      <c r="E92">
        <v>3.1099999999999999E-2</v>
      </c>
      <c r="T92" t="s">
        <v>102</v>
      </c>
      <c r="AR92" s="4" t="s">
        <v>292</v>
      </c>
      <c r="AS92" s="4"/>
      <c r="AT92" s="4"/>
    </row>
    <row r="93" spans="1:93" x14ac:dyDescent="0.2">
      <c r="U93" t="s">
        <v>60</v>
      </c>
      <c r="V93" t="s">
        <v>61</v>
      </c>
      <c r="W93" t="s">
        <v>62</v>
      </c>
      <c r="AR93" t="s">
        <v>109</v>
      </c>
      <c r="AS93" t="s">
        <v>110</v>
      </c>
      <c r="AT93" t="s">
        <v>111</v>
      </c>
      <c r="AU93" t="s">
        <v>4</v>
      </c>
      <c r="AV93" t="s">
        <v>5</v>
      </c>
      <c r="AX93" t="s">
        <v>6</v>
      </c>
      <c r="AY93" t="s">
        <v>7</v>
      </c>
      <c r="AZ93" t="s">
        <v>8</v>
      </c>
      <c r="BA93">
        <v>1</v>
      </c>
      <c r="BB93">
        <v>2</v>
      </c>
      <c r="BC93">
        <v>3</v>
      </c>
      <c r="BD93">
        <v>4</v>
      </c>
      <c r="BE93">
        <v>5</v>
      </c>
    </row>
    <row r="94" spans="1:93" x14ac:dyDescent="0.2">
      <c r="A94" s="8" t="s">
        <v>76</v>
      </c>
      <c r="J94" s="19" t="s">
        <v>60</v>
      </c>
      <c r="K94" s="19" t="s">
        <v>61</v>
      </c>
      <c r="L94" s="19" t="s">
        <v>62</v>
      </c>
      <c r="M94" s="19" t="s">
        <v>59</v>
      </c>
      <c r="N94" s="19"/>
      <c r="O94" s="19"/>
      <c r="P94" s="19"/>
      <c r="Q94" s="19"/>
      <c r="R94" s="19"/>
      <c r="T94" s="5" t="s">
        <v>15</v>
      </c>
      <c r="U94">
        <f>U2</f>
        <v>8.3972000000000016</v>
      </c>
      <c r="V94">
        <f>V2</f>
        <v>8.7912999999999997</v>
      </c>
      <c r="W94">
        <f>X2</f>
        <v>21.2408</v>
      </c>
      <c r="AR94" t="s">
        <v>9</v>
      </c>
      <c r="AU94" t="s">
        <v>11</v>
      </c>
      <c r="AV94">
        <v>25</v>
      </c>
      <c r="AW94" t="s">
        <v>12</v>
      </c>
      <c r="AY94" t="s">
        <v>13</v>
      </c>
      <c r="BA94">
        <v>0</v>
      </c>
      <c r="BB94">
        <v>0</v>
      </c>
      <c r="BC94">
        <v>0</v>
      </c>
      <c r="BD94">
        <v>0</v>
      </c>
      <c r="BE94">
        <v>0</v>
      </c>
    </row>
    <row r="95" spans="1:93" x14ac:dyDescent="0.2">
      <c r="A95" s="10" t="s">
        <v>95</v>
      </c>
      <c r="B95" s="10"/>
      <c r="C95" s="10"/>
      <c r="D95" s="10"/>
      <c r="J95" t="s">
        <v>56</v>
      </c>
      <c r="K95" t="s">
        <v>57</v>
      </c>
      <c r="L95" t="s">
        <v>58</v>
      </c>
      <c r="M95" t="s">
        <v>59</v>
      </c>
      <c r="T95" s="10" t="s">
        <v>94</v>
      </c>
      <c r="U95">
        <f>U60</f>
        <v>8.0032000000000014</v>
      </c>
      <c r="V95">
        <f>V60</f>
        <v>8.7419000000000011</v>
      </c>
      <c r="W95">
        <f>W60</f>
        <v>21.220499999999998</v>
      </c>
      <c r="AR95" t="s">
        <v>14</v>
      </c>
      <c r="AS95" t="s">
        <v>112</v>
      </c>
      <c r="AU95" t="s">
        <v>16</v>
      </c>
      <c r="AV95">
        <v>237.56</v>
      </c>
      <c r="AW95" t="s">
        <v>17</v>
      </c>
      <c r="AY95" t="s">
        <v>18</v>
      </c>
      <c r="BA95" s="1">
        <v>0.15914351851851852</v>
      </c>
      <c r="BB95" s="1">
        <v>0.17417824074074073</v>
      </c>
      <c r="BC95" s="1">
        <v>0.18266203703703701</v>
      </c>
      <c r="BD95" s="1">
        <v>0.18743055555555554</v>
      </c>
      <c r="BE95" s="1">
        <v>0.22847222222222222</v>
      </c>
      <c r="BF95" s="1"/>
      <c r="BG95" s="1"/>
      <c r="BH95" s="1"/>
      <c r="BI95" s="1"/>
      <c r="BJ95" s="1"/>
      <c r="BK95" s="1"/>
      <c r="BL95" s="1"/>
    </row>
    <row r="96" spans="1:93" x14ac:dyDescent="0.2">
      <c r="A96" t="s">
        <v>1</v>
      </c>
      <c r="B96" t="s">
        <v>66</v>
      </c>
      <c r="C96" t="s">
        <v>77</v>
      </c>
      <c r="D96" t="s">
        <v>4</v>
      </c>
      <c r="E96" t="s">
        <v>5</v>
      </c>
      <c r="G96" t="s">
        <v>6</v>
      </c>
      <c r="H96" t="s">
        <v>7</v>
      </c>
      <c r="I96" t="s">
        <v>8</v>
      </c>
      <c r="J96">
        <v>1</v>
      </c>
      <c r="K96">
        <v>2</v>
      </c>
      <c r="L96">
        <v>3</v>
      </c>
      <c r="M96">
        <v>4</v>
      </c>
      <c r="AR96" t="s">
        <v>19</v>
      </c>
      <c r="AS96" t="s">
        <v>217</v>
      </c>
      <c r="AU96" t="s">
        <v>21</v>
      </c>
      <c r="AV96">
        <v>1.5750999999999999</v>
      </c>
      <c r="AW96" t="s">
        <v>22</v>
      </c>
      <c r="AY96" t="s">
        <v>23</v>
      </c>
      <c r="BA96" s="1">
        <v>0.16108796296296296</v>
      </c>
      <c r="BB96" s="1">
        <v>0.17541666666666667</v>
      </c>
      <c r="BC96" s="1">
        <v>0.18336805555555555</v>
      </c>
      <c r="BD96" s="1">
        <v>0.18796296296296297</v>
      </c>
      <c r="BE96" s="1">
        <v>0.23060185185185186</v>
      </c>
      <c r="BF96" s="1"/>
      <c r="BG96" s="1"/>
      <c r="BH96" s="1"/>
      <c r="BI96" s="1"/>
      <c r="BJ96" s="1"/>
      <c r="BK96" s="1"/>
      <c r="BL96" s="1"/>
    </row>
    <row r="97" spans="1:64" x14ac:dyDescent="0.2">
      <c r="A97" t="s">
        <v>9</v>
      </c>
      <c r="B97" t="s">
        <v>68</v>
      </c>
      <c r="D97" t="s">
        <v>11</v>
      </c>
      <c r="E97">
        <v>15.0001</v>
      </c>
      <c r="F97" t="s">
        <v>12</v>
      </c>
      <c r="H97" t="s">
        <v>13</v>
      </c>
      <c r="J97">
        <v>0</v>
      </c>
      <c r="K97">
        <v>0</v>
      </c>
      <c r="L97">
        <v>0</v>
      </c>
      <c r="M97">
        <v>0</v>
      </c>
      <c r="T97" t="s">
        <v>103</v>
      </c>
      <c r="AR97" t="s">
        <v>24</v>
      </c>
      <c r="AU97" t="s">
        <v>25</v>
      </c>
      <c r="AV97">
        <v>0</v>
      </c>
      <c r="AW97" t="s">
        <v>22</v>
      </c>
      <c r="AY97" t="s">
        <v>26</v>
      </c>
      <c r="BA97">
        <v>85</v>
      </c>
      <c r="BB97">
        <v>53</v>
      </c>
      <c r="BC97">
        <v>31</v>
      </c>
      <c r="BD97">
        <v>23</v>
      </c>
      <c r="BE97">
        <v>92</v>
      </c>
    </row>
    <row r="98" spans="1:64" x14ac:dyDescent="0.2">
      <c r="A98" t="s">
        <v>14</v>
      </c>
      <c r="B98" t="s">
        <v>94</v>
      </c>
      <c r="D98" t="s">
        <v>16</v>
      </c>
      <c r="E98">
        <v>312.89</v>
      </c>
      <c r="F98" t="s">
        <v>17</v>
      </c>
      <c r="H98" t="s">
        <v>18</v>
      </c>
      <c r="J98" s="1">
        <v>0.15305555555555556</v>
      </c>
      <c r="K98" s="1">
        <v>0.17094907407407409</v>
      </c>
      <c r="L98" s="1">
        <v>0.18837962962962962</v>
      </c>
      <c r="M98" s="1">
        <v>0.20005787037037037</v>
      </c>
      <c r="N98" s="1"/>
      <c r="O98" s="1"/>
      <c r="P98" s="1"/>
      <c r="Q98" s="1"/>
      <c r="R98" s="1"/>
      <c r="U98" t="s">
        <v>60</v>
      </c>
      <c r="V98" t="s">
        <v>61</v>
      </c>
      <c r="W98" t="s">
        <v>62</v>
      </c>
      <c r="AR98" t="s">
        <v>27</v>
      </c>
      <c r="AS98">
        <v>0</v>
      </c>
      <c r="AU98" t="s">
        <v>28</v>
      </c>
      <c r="AV98">
        <v>101.3</v>
      </c>
      <c r="AW98" t="s">
        <v>29</v>
      </c>
      <c r="AY98" t="s">
        <v>114</v>
      </c>
      <c r="AZ98" t="s">
        <v>17</v>
      </c>
      <c r="BA98">
        <v>214.0779</v>
      </c>
      <c r="BB98">
        <v>179.27549999999999</v>
      </c>
      <c r="BC98">
        <v>158.35400000000001</v>
      </c>
      <c r="BD98">
        <v>138.9931</v>
      </c>
      <c r="BE98">
        <v>107.65219999999999</v>
      </c>
    </row>
    <row r="99" spans="1:64" x14ac:dyDescent="0.2">
      <c r="A99" t="s">
        <v>19</v>
      </c>
      <c r="B99" t="s">
        <v>69</v>
      </c>
      <c r="D99" t="s">
        <v>21</v>
      </c>
      <c r="E99">
        <v>1.3621000000000001</v>
      </c>
      <c r="F99" t="s">
        <v>22</v>
      </c>
      <c r="H99" t="s">
        <v>23</v>
      </c>
      <c r="J99" s="1">
        <v>0.16083333333333333</v>
      </c>
      <c r="K99" s="1">
        <v>0.1821527777777778</v>
      </c>
      <c r="L99" s="1">
        <v>0.18915509259259258</v>
      </c>
      <c r="M99" s="1">
        <v>0.21780092592592593</v>
      </c>
      <c r="N99" s="1"/>
      <c r="O99" s="1"/>
      <c r="P99" s="1"/>
      <c r="Q99" s="1"/>
      <c r="R99" s="1"/>
      <c r="T99" s="5" t="s">
        <v>15</v>
      </c>
      <c r="U99">
        <f>U44</f>
        <v>13.5328</v>
      </c>
      <c r="V99">
        <f>V44</f>
        <v>17.965199999999999</v>
      </c>
      <c r="W99">
        <f>W44</f>
        <v>46.680399999999999</v>
      </c>
      <c r="AR99" t="s">
        <v>31</v>
      </c>
      <c r="AS99">
        <v>0</v>
      </c>
      <c r="AU99" t="s">
        <v>32</v>
      </c>
      <c r="AV99">
        <v>0.92</v>
      </c>
      <c r="AX99" t="s">
        <v>33</v>
      </c>
      <c r="AY99" t="s">
        <v>184</v>
      </c>
      <c r="AZ99" t="s">
        <v>35</v>
      </c>
      <c r="BA99">
        <v>10.731299999999999</v>
      </c>
      <c r="BB99">
        <v>14.257999999999999</v>
      </c>
      <c r="BC99">
        <v>6.0736999999999997</v>
      </c>
      <c r="BD99">
        <v>29.104500000000002</v>
      </c>
      <c r="BE99">
        <v>1.08</v>
      </c>
    </row>
    <row r="100" spans="1:64" x14ac:dyDescent="0.2">
      <c r="A100" t="s">
        <v>24</v>
      </c>
      <c r="D100" t="s">
        <v>25</v>
      </c>
      <c r="E100">
        <v>2.01E-2</v>
      </c>
      <c r="F100" t="s">
        <v>22</v>
      </c>
      <c r="H100" t="s">
        <v>26</v>
      </c>
      <c r="J100">
        <v>337</v>
      </c>
      <c r="K100">
        <v>484</v>
      </c>
      <c r="L100">
        <v>33</v>
      </c>
      <c r="M100">
        <v>766</v>
      </c>
      <c r="T100" s="10" t="s">
        <v>94</v>
      </c>
      <c r="U100">
        <f>U64</f>
        <v>13.206300000000001</v>
      </c>
      <c r="V100">
        <f>V64</f>
        <v>15.1212</v>
      </c>
      <c r="W100">
        <f>W64</f>
        <v>31.037800000000001</v>
      </c>
      <c r="AR100" t="s">
        <v>36</v>
      </c>
      <c r="AS100">
        <v>2.5</v>
      </c>
      <c r="AT100" t="s">
        <v>37</v>
      </c>
      <c r="AU100" t="s">
        <v>38</v>
      </c>
      <c r="AV100" t="s">
        <v>116</v>
      </c>
      <c r="AY100" t="s">
        <v>117</v>
      </c>
      <c r="AZ100" t="s">
        <v>17</v>
      </c>
      <c r="BA100">
        <v>215.9435</v>
      </c>
      <c r="BB100">
        <v>190.74430000000001</v>
      </c>
      <c r="BC100">
        <v>129.851</v>
      </c>
      <c r="BD100">
        <v>381.88279999999997</v>
      </c>
      <c r="BE100">
        <v>1211.7763</v>
      </c>
    </row>
    <row r="101" spans="1:64" x14ac:dyDescent="0.2">
      <c r="A101" t="s">
        <v>27</v>
      </c>
      <c r="B101">
        <v>0</v>
      </c>
      <c r="D101" t="s">
        <v>28</v>
      </c>
      <c r="E101">
        <v>100.6</v>
      </c>
      <c r="F101" t="s">
        <v>29</v>
      </c>
      <c r="H101" t="s">
        <v>78</v>
      </c>
      <c r="I101" t="s">
        <v>17</v>
      </c>
      <c r="J101">
        <v>291.03620000000001</v>
      </c>
      <c r="K101">
        <v>266.07279999999997</v>
      </c>
      <c r="L101">
        <v>243.9599</v>
      </c>
      <c r="M101">
        <v>226.92850000000001</v>
      </c>
      <c r="AR101" t="s">
        <v>41</v>
      </c>
      <c r="AS101">
        <v>5</v>
      </c>
      <c r="AT101" t="s">
        <v>42</v>
      </c>
      <c r="AU101" t="s">
        <v>43</v>
      </c>
      <c r="AV101">
        <v>-12.5467</v>
      </c>
      <c r="AW101" t="s">
        <v>44</v>
      </c>
      <c r="AY101" t="s">
        <v>201</v>
      </c>
      <c r="AZ101" t="s">
        <v>35</v>
      </c>
      <c r="BA101">
        <v>-133.1728</v>
      </c>
      <c r="BB101">
        <v>-100.2608</v>
      </c>
      <c r="BC101">
        <v>-6.8907999999999996</v>
      </c>
      <c r="BD101">
        <v>613.73490000000004</v>
      </c>
      <c r="BE101">
        <v>18.7682</v>
      </c>
    </row>
    <row r="102" spans="1:64" x14ac:dyDescent="0.2">
      <c r="A102" t="s">
        <v>31</v>
      </c>
      <c r="B102">
        <v>0</v>
      </c>
      <c r="D102" t="s">
        <v>32</v>
      </c>
      <c r="E102">
        <v>1</v>
      </c>
      <c r="G102" s="2" t="s">
        <v>33</v>
      </c>
      <c r="H102" t="s">
        <v>79</v>
      </c>
      <c r="I102" t="s">
        <v>35</v>
      </c>
      <c r="J102">
        <v>5.4757999999999996</v>
      </c>
      <c r="K102">
        <v>6.5194999999999999</v>
      </c>
      <c r="L102">
        <v>16.854600000000001</v>
      </c>
      <c r="M102">
        <v>0.7833</v>
      </c>
      <c r="T102" t="s">
        <v>104</v>
      </c>
      <c r="AR102" t="s">
        <v>47</v>
      </c>
      <c r="AS102">
        <v>2</v>
      </c>
      <c r="AT102" t="s">
        <v>48</v>
      </c>
      <c r="AU102" t="s">
        <v>49</v>
      </c>
      <c r="AV102">
        <v>5.1400000000000001E-2</v>
      </c>
    </row>
    <row r="103" spans="1:64" x14ac:dyDescent="0.2">
      <c r="A103" t="s">
        <v>36</v>
      </c>
      <c r="B103">
        <v>2.5</v>
      </c>
      <c r="C103" t="s">
        <v>37</v>
      </c>
      <c r="D103" t="s">
        <v>38</v>
      </c>
      <c r="E103" t="s">
        <v>72</v>
      </c>
      <c r="H103" t="s">
        <v>80</v>
      </c>
      <c r="I103" t="s">
        <v>40</v>
      </c>
      <c r="J103">
        <v>2.0790000000000002</v>
      </c>
      <c r="K103">
        <v>2.2995999999999999</v>
      </c>
      <c r="L103">
        <v>2.2551999999999999</v>
      </c>
      <c r="M103">
        <v>2.2810000000000001</v>
      </c>
      <c r="U103" t="s">
        <v>60</v>
      </c>
      <c r="V103" t="s">
        <v>61</v>
      </c>
      <c r="W103" t="s">
        <v>62</v>
      </c>
    </row>
    <row r="104" spans="1:64" x14ac:dyDescent="0.2">
      <c r="A104" t="s">
        <v>41</v>
      </c>
      <c r="B104">
        <v>5</v>
      </c>
      <c r="C104" t="s">
        <v>42</v>
      </c>
      <c r="D104" t="s">
        <v>43</v>
      </c>
      <c r="E104">
        <v>-3.0392000000000001</v>
      </c>
      <c r="F104" t="s">
        <v>44</v>
      </c>
      <c r="H104" t="s">
        <v>81</v>
      </c>
      <c r="I104" t="s">
        <v>46</v>
      </c>
      <c r="J104">
        <v>1.1999999999999999E-3</v>
      </c>
      <c r="K104">
        <v>-4.3E-3</v>
      </c>
      <c r="L104">
        <v>6.7000000000000002E-3</v>
      </c>
      <c r="M104">
        <v>1.83E-2</v>
      </c>
      <c r="T104" s="5" t="s">
        <v>105</v>
      </c>
      <c r="U104">
        <f>AA2</f>
        <v>4.5849000000000002</v>
      </c>
      <c r="V104">
        <f>AB2</f>
        <v>5.1508000000000003</v>
      </c>
      <c r="W104">
        <f>AD2</f>
        <v>15.795000000000002</v>
      </c>
      <c r="AR104" s="4" t="s">
        <v>292</v>
      </c>
      <c r="AS104" s="4"/>
      <c r="AT104" s="4"/>
      <c r="BA104" t="s">
        <v>293</v>
      </c>
      <c r="BB104" t="s">
        <v>294</v>
      </c>
    </row>
    <row r="105" spans="1:64" x14ac:dyDescent="0.2">
      <c r="A105" t="s">
        <v>47</v>
      </c>
      <c r="B105">
        <v>2</v>
      </c>
      <c r="C105" t="s">
        <v>48</v>
      </c>
      <c r="D105" t="s">
        <v>49</v>
      </c>
      <c r="E105">
        <v>3.1800000000000002E-2</v>
      </c>
      <c r="T105" s="10" t="s">
        <v>94</v>
      </c>
      <c r="U105">
        <f>U61</f>
        <v>4.6924999999999999</v>
      </c>
      <c r="V105">
        <f>V61</f>
        <v>5.7362000000000002</v>
      </c>
      <c r="W105">
        <f>W61</f>
        <v>16.071300000000001</v>
      </c>
      <c r="AR105" t="s">
        <v>109</v>
      </c>
      <c r="AS105" t="s">
        <v>110</v>
      </c>
      <c r="AT105" t="s">
        <v>120</v>
      </c>
      <c r="AU105" t="s">
        <v>4</v>
      </c>
      <c r="AV105" t="s">
        <v>5</v>
      </c>
      <c r="AX105" t="s">
        <v>6</v>
      </c>
      <c r="AY105" t="s">
        <v>7</v>
      </c>
      <c r="AZ105" t="s">
        <v>8</v>
      </c>
      <c r="BA105">
        <v>1</v>
      </c>
      <c r="BB105">
        <v>2</v>
      </c>
      <c r="BC105">
        <v>3</v>
      </c>
      <c r="BD105">
        <v>4</v>
      </c>
      <c r="BE105">
        <v>5</v>
      </c>
    </row>
    <row r="106" spans="1:6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AR106" t="s">
        <v>9</v>
      </c>
      <c r="AU106" t="s">
        <v>11</v>
      </c>
      <c r="AV106">
        <v>25</v>
      </c>
      <c r="AW106" t="s">
        <v>12</v>
      </c>
      <c r="AY106" t="s">
        <v>13</v>
      </c>
      <c r="BA106">
        <v>0</v>
      </c>
      <c r="BB106">
        <v>0</v>
      </c>
      <c r="BC106">
        <v>0</v>
      </c>
      <c r="BD106">
        <v>0</v>
      </c>
      <c r="BE106">
        <v>0</v>
      </c>
    </row>
    <row r="107" spans="1:64" x14ac:dyDescent="0.2">
      <c r="A107" s="2" t="s">
        <v>144</v>
      </c>
      <c r="T107" t="s">
        <v>106</v>
      </c>
      <c r="AR107" t="s">
        <v>14</v>
      </c>
      <c r="AS107" t="s">
        <v>121</v>
      </c>
      <c r="AU107" t="s">
        <v>16</v>
      </c>
      <c r="AV107">
        <v>237.56</v>
      </c>
      <c r="AW107" t="s">
        <v>17</v>
      </c>
      <c r="AY107" t="s">
        <v>18</v>
      </c>
      <c r="BA107" s="1">
        <v>0.15967592592592592</v>
      </c>
      <c r="BB107" s="1">
        <v>0.17347222222222222</v>
      </c>
      <c r="BC107" s="1">
        <v>0.18372685185185186</v>
      </c>
      <c r="BD107" s="1">
        <v>0.18937499999999999</v>
      </c>
      <c r="BE107" s="1">
        <v>0.20576388888888889</v>
      </c>
      <c r="BF107" s="1"/>
      <c r="BG107" s="1"/>
      <c r="BH107" s="1"/>
      <c r="BI107" s="1"/>
      <c r="BJ107" s="1"/>
      <c r="BK107" s="1"/>
      <c r="BL107" s="1"/>
    </row>
    <row r="108" spans="1:64" x14ac:dyDescent="0.2">
      <c r="A108" s="6" t="s">
        <v>173</v>
      </c>
      <c r="B108" s="6"/>
      <c r="C108" s="6"/>
      <c r="D108" s="38" t="s">
        <v>10</v>
      </c>
      <c r="J108" s="19" t="s">
        <v>60</v>
      </c>
      <c r="K108" s="19" t="s">
        <v>180</v>
      </c>
      <c r="L108" s="19" t="s">
        <v>181</v>
      </c>
      <c r="M108" s="19" t="s">
        <v>182</v>
      </c>
      <c r="N108" s="19" t="s">
        <v>59</v>
      </c>
      <c r="O108" t="s">
        <v>233</v>
      </c>
      <c r="P108" t="s">
        <v>234</v>
      </c>
      <c r="Q108" t="s">
        <v>231</v>
      </c>
      <c r="R108" t="s">
        <v>232</v>
      </c>
      <c r="U108" t="s">
        <v>60</v>
      </c>
      <c r="V108" t="s">
        <v>61</v>
      </c>
      <c r="W108" t="s">
        <v>62</v>
      </c>
      <c r="AR108" t="s">
        <v>19</v>
      </c>
      <c r="AS108" t="s">
        <v>217</v>
      </c>
      <c r="AU108" t="s">
        <v>21</v>
      </c>
      <c r="AV108">
        <v>1.5724</v>
      </c>
      <c r="AW108" t="s">
        <v>22</v>
      </c>
      <c r="AY108" t="s">
        <v>23</v>
      </c>
      <c r="BA108" s="1">
        <v>0.16126157407407407</v>
      </c>
      <c r="BB108" s="1">
        <v>0.17559027777777778</v>
      </c>
      <c r="BC108" s="1">
        <v>0.18390046296296295</v>
      </c>
      <c r="BD108" s="1">
        <v>0.1897337962962963</v>
      </c>
      <c r="BE108" s="1">
        <v>0.20895833333333333</v>
      </c>
      <c r="BF108" s="1"/>
      <c r="BG108" s="1"/>
      <c r="BH108" s="1"/>
      <c r="BI108" s="1"/>
      <c r="BJ108" s="1"/>
      <c r="BK108" s="1"/>
      <c r="BL108" s="1"/>
    </row>
    <row r="109" spans="1:64" x14ac:dyDescent="0.2">
      <c r="A109" t="s">
        <v>109</v>
      </c>
      <c r="B109" t="s">
        <v>174</v>
      </c>
      <c r="C109" t="s">
        <v>175</v>
      </c>
      <c r="D109" t="s">
        <v>4</v>
      </c>
      <c r="E109" t="s">
        <v>5</v>
      </c>
      <c r="G109" t="s">
        <v>6</v>
      </c>
      <c r="H109" t="s">
        <v>7</v>
      </c>
      <c r="I109" t="s">
        <v>8</v>
      </c>
      <c r="J109">
        <v>1</v>
      </c>
      <c r="K109">
        <v>2</v>
      </c>
      <c r="L109">
        <v>3</v>
      </c>
      <c r="M109">
        <v>4</v>
      </c>
      <c r="N109">
        <v>5</v>
      </c>
      <c r="T109" s="5" t="s">
        <v>15</v>
      </c>
      <c r="U109">
        <f>U48</f>
        <v>14.5489</v>
      </c>
      <c r="V109">
        <f>V48</f>
        <v>18.558900000000001</v>
      </c>
      <c r="W109">
        <f>W48</f>
        <v>42.536099999999998</v>
      </c>
      <c r="AR109" t="s">
        <v>24</v>
      </c>
      <c r="AU109" t="s">
        <v>25</v>
      </c>
      <c r="AV109">
        <v>0</v>
      </c>
      <c r="AW109" t="s">
        <v>22</v>
      </c>
      <c r="AY109" t="s">
        <v>26</v>
      </c>
      <c r="BA109">
        <v>69</v>
      </c>
      <c r="BB109">
        <v>92</v>
      </c>
      <c r="BC109">
        <v>8</v>
      </c>
      <c r="BD109">
        <v>15</v>
      </c>
      <c r="BE109">
        <v>138</v>
      </c>
    </row>
    <row r="110" spans="1:64" x14ac:dyDescent="0.2">
      <c r="A110" t="s">
        <v>9</v>
      </c>
      <c r="D110" t="s">
        <v>11</v>
      </c>
      <c r="E110">
        <v>15</v>
      </c>
      <c r="F110" t="s">
        <v>12</v>
      </c>
      <c r="H110" t="s">
        <v>13</v>
      </c>
      <c r="J110">
        <v>0</v>
      </c>
      <c r="K110">
        <v>0</v>
      </c>
      <c r="L110">
        <v>0</v>
      </c>
      <c r="M110">
        <v>0</v>
      </c>
      <c r="N110">
        <v>0</v>
      </c>
      <c r="T110" s="10" t="s">
        <v>94</v>
      </c>
      <c r="U110">
        <f>U67</f>
        <v>8.9920000000000009</v>
      </c>
      <c r="V110">
        <f>V67</f>
        <v>11.191800000000001</v>
      </c>
      <c r="W110">
        <f>W67</f>
        <v>25.1218</v>
      </c>
      <c r="AR110" t="s">
        <v>27</v>
      </c>
      <c r="AS110">
        <v>0</v>
      </c>
      <c r="AU110" t="s">
        <v>28</v>
      </c>
      <c r="AV110">
        <v>101.3</v>
      </c>
      <c r="AW110" t="s">
        <v>29</v>
      </c>
      <c r="AY110" t="s">
        <v>123</v>
      </c>
      <c r="AZ110" t="s">
        <v>17</v>
      </c>
      <c r="BA110">
        <v>220.15729999999999</v>
      </c>
      <c r="BB110">
        <v>195.5968</v>
      </c>
      <c r="BC110">
        <v>179.596</v>
      </c>
      <c r="BD110">
        <v>159.3236</v>
      </c>
      <c r="BE110">
        <v>148.70660000000001</v>
      </c>
    </row>
    <row r="111" spans="1:64" x14ac:dyDescent="0.2">
      <c r="A111" t="s">
        <v>14</v>
      </c>
      <c r="B111" t="s">
        <v>112</v>
      </c>
      <c r="D111" t="s">
        <v>16</v>
      </c>
      <c r="E111">
        <v>290.19</v>
      </c>
      <c r="F111" t="s">
        <v>17</v>
      </c>
      <c r="H111" t="s">
        <v>18</v>
      </c>
      <c r="J111" s="1">
        <v>8.4490740740740741E-2</v>
      </c>
      <c r="K111" s="1">
        <v>9.7858796296296291E-2</v>
      </c>
      <c r="L111" s="1">
        <v>0.11121527777777777</v>
      </c>
      <c r="M111" s="1">
        <v>0.11890046296296297</v>
      </c>
      <c r="N111" s="1">
        <v>0.13163194444444445</v>
      </c>
      <c r="O111" s="1"/>
      <c r="P111" s="1"/>
      <c r="Q111" s="1"/>
      <c r="R111" s="1"/>
      <c r="AR111" t="s">
        <v>31</v>
      </c>
      <c r="AS111">
        <v>0</v>
      </c>
      <c r="AU111" t="s">
        <v>32</v>
      </c>
      <c r="AV111">
        <v>0.92</v>
      </c>
      <c r="AX111" t="s">
        <v>33</v>
      </c>
      <c r="AY111" t="s">
        <v>185</v>
      </c>
      <c r="AZ111" t="s">
        <v>35</v>
      </c>
      <c r="BA111">
        <v>8.1862999999999992</v>
      </c>
      <c r="BB111">
        <v>10.398899999999999</v>
      </c>
      <c r="BC111">
        <v>3.4975000000000001</v>
      </c>
      <c r="BD111">
        <v>20.526700000000002</v>
      </c>
      <c r="BE111">
        <v>0.66830000000000001</v>
      </c>
    </row>
    <row r="112" spans="1:64" x14ac:dyDescent="0.2">
      <c r="A112" t="s">
        <v>19</v>
      </c>
      <c r="B112" t="s">
        <v>15</v>
      </c>
      <c r="D112" t="s">
        <v>21</v>
      </c>
      <c r="E112">
        <v>1.3190999999999999</v>
      </c>
      <c r="F112" t="s">
        <v>22</v>
      </c>
      <c r="H112" t="s">
        <v>23</v>
      </c>
      <c r="J112" s="1">
        <v>9.3437500000000007E-2</v>
      </c>
      <c r="K112" s="1">
        <v>0.1007986111111111</v>
      </c>
      <c r="L112" s="1">
        <v>0.11226851851851853</v>
      </c>
      <c r="M112" s="1">
        <v>0.11921296296296297</v>
      </c>
      <c r="N112" s="1">
        <v>0.1333101851851852</v>
      </c>
      <c r="O112" s="1"/>
      <c r="P112" s="1"/>
      <c r="Q112" s="1"/>
      <c r="R112" s="1"/>
      <c r="AR112" t="s">
        <v>36</v>
      </c>
      <c r="AS112">
        <v>2.5</v>
      </c>
      <c r="AT112" t="s">
        <v>37</v>
      </c>
      <c r="AU112" t="s">
        <v>38</v>
      </c>
      <c r="AV112" t="s">
        <v>116</v>
      </c>
      <c r="AY112" t="s">
        <v>125</v>
      </c>
      <c r="AZ112" t="s">
        <v>17</v>
      </c>
      <c r="BA112">
        <v>199.70590000000001</v>
      </c>
      <c r="BB112">
        <v>299.19839999999999</v>
      </c>
      <c r="BC112">
        <v>311.7903</v>
      </c>
      <c r="BD112">
        <v>308.36090000000002</v>
      </c>
      <c r="BE112">
        <v>413.67250000000001</v>
      </c>
    </row>
    <row r="113" spans="1:64" x14ac:dyDescent="0.2">
      <c r="A113" t="s">
        <v>24</v>
      </c>
      <c r="B113" t="s">
        <v>113</v>
      </c>
      <c r="D113" t="s">
        <v>25</v>
      </c>
      <c r="E113">
        <v>0</v>
      </c>
      <c r="F113" t="s">
        <v>22</v>
      </c>
      <c r="H113" t="s">
        <v>26</v>
      </c>
      <c r="J113">
        <v>387</v>
      </c>
      <c r="K113">
        <v>127</v>
      </c>
      <c r="L113">
        <v>46</v>
      </c>
      <c r="M113">
        <v>14</v>
      </c>
      <c r="N113">
        <v>73</v>
      </c>
      <c r="AR113" t="s">
        <v>41</v>
      </c>
      <c r="AS113">
        <v>5</v>
      </c>
      <c r="AT113" t="s">
        <v>42</v>
      </c>
      <c r="AU113" t="s">
        <v>43</v>
      </c>
      <c r="AV113">
        <v>-2</v>
      </c>
      <c r="AW113" t="s">
        <v>44</v>
      </c>
      <c r="AY113" t="s">
        <v>202</v>
      </c>
      <c r="AZ113" t="s">
        <v>35</v>
      </c>
      <c r="BA113">
        <v>-5.9973000000000001</v>
      </c>
      <c r="BB113">
        <v>0.875</v>
      </c>
      <c r="BC113">
        <v>15.2621</v>
      </c>
      <c r="BD113">
        <v>65.152600000000007</v>
      </c>
      <c r="BE113">
        <v>11.501899999999999</v>
      </c>
    </row>
    <row r="114" spans="1:64" x14ac:dyDescent="0.2">
      <c r="A114" t="s">
        <v>27</v>
      </c>
      <c r="B114">
        <v>0</v>
      </c>
      <c r="D114" t="s">
        <v>28</v>
      </c>
      <c r="E114">
        <v>101.4</v>
      </c>
      <c r="F114" t="s">
        <v>29</v>
      </c>
      <c r="H114" t="s">
        <v>176</v>
      </c>
      <c r="I114" t="s">
        <v>17</v>
      </c>
      <c r="J114">
        <v>258.0317</v>
      </c>
      <c r="K114">
        <v>236.3947</v>
      </c>
      <c r="L114">
        <v>214.70500000000001</v>
      </c>
      <c r="M114">
        <v>192.33170000000001</v>
      </c>
      <c r="N114">
        <v>188.8356</v>
      </c>
      <c r="AR114" t="s">
        <v>47</v>
      </c>
      <c r="AS114">
        <v>2</v>
      </c>
      <c r="AT114" t="s">
        <v>48</v>
      </c>
      <c r="AU114" t="s">
        <v>49</v>
      </c>
      <c r="AV114">
        <v>2.5000000000000001E-2</v>
      </c>
    </row>
    <row r="115" spans="1:64" x14ac:dyDescent="0.2">
      <c r="A115" t="s">
        <v>31</v>
      </c>
      <c r="B115">
        <v>0</v>
      </c>
      <c r="D115" t="s">
        <v>32</v>
      </c>
      <c r="E115">
        <v>0.92</v>
      </c>
      <c r="G115" t="s">
        <v>33</v>
      </c>
      <c r="H115" t="s">
        <v>177</v>
      </c>
      <c r="I115" t="s">
        <v>35</v>
      </c>
      <c r="J115">
        <v>10.087899999999999</v>
      </c>
      <c r="K115">
        <v>10.5692</v>
      </c>
      <c r="L115">
        <v>3.1698</v>
      </c>
      <c r="M115">
        <v>22.206299999999999</v>
      </c>
      <c r="N115">
        <v>0.63649999999999995</v>
      </c>
      <c r="O115">
        <f>J115-L115</f>
        <v>6.918099999999999</v>
      </c>
      <c r="P115">
        <f>K115-L115</f>
        <v>7.3994</v>
      </c>
      <c r="Q115">
        <f>O115/(O115+P115)</f>
        <v>0.48319189802689011</v>
      </c>
      <c r="R115">
        <f>(Q115*0.01)+1.5</f>
        <v>1.5048319189802688</v>
      </c>
    </row>
    <row r="116" spans="1:64" x14ac:dyDescent="0.2">
      <c r="A116" t="s">
        <v>36</v>
      </c>
      <c r="B116">
        <v>2.5</v>
      </c>
      <c r="C116" t="s">
        <v>37</v>
      </c>
      <c r="D116" t="s">
        <v>38</v>
      </c>
      <c r="E116" t="s">
        <v>116</v>
      </c>
      <c r="H116" t="s">
        <v>178</v>
      </c>
      <c r="I116" t="s">
        <v>17</v>
      </c>
      <c r="J116">
        <v>279.35250000000002</v>
      </c>
      <c r="K116">
        <v>598.99379999999996</v>
      </c>
      <c r="L116">
        <v>606.15840000000003</v>
      </c>
      <c r="M116">
        <v>560.89149999999995</v>
      </c>
      <c r="N116">
        <v>758.45609999999999</v>
      </c>
      <c r="AR116" s="3" t="s">
        <v>295</v>
      </c>
      <c r="AS116" s="3"/>
      <c r="AT116" s="3"/>
    </row>
    <row r="117" spans="1:64" x14ac:dyDescent="0.2">
      <c r="A117" t="s">
        <v>41</v>
      </c>
      <c r="B117">
        <v>5</v>
      </c>
      <c r="C117" t="s">
        <v>42</v>
      </c>
      <c r="D117" t="s">
        <v>43</v>
      </c>
      <c r="E117">
        <v>-2</v>
      </c>
      <c r="F117" t="s">
        <v>44</v>
      </c>
      <c r="H117" t="s">
        <v>179</v>
      </c>
      <c r="I117" t="s">
        <v>44</v>
      </c>
      <c r="J117">
        <v>47.712200000000003</v>
      </c>
      <c r="K117">
        <v>-17.925699999999999</v>
      </c>
      <c r="L117">
        <v>44.351799999999997</v>
      </c>
      <c r="M117">
        <v>169.89850000000001</v>
      </c>
      <c r="N117">
        <v>45.3613</v>
      </c>
      <c r="AR117" t="s">
        <v>109</v>
      </c>
      <c r="AS117" t="s">
        <v>174</v>
      </c>
      <c r="AT117" t="s">
        <v>175</v>
      </c>
      <c r="AU117" t="s">
        <v>4</v>
      </c>
      <c r="AV117" t="s">
        <v>5</v>
      </c>
      <c r="AX117" t="s">
        <v>6</v>
      </c>
      <c r="AY117" t="s">
        <v>7</v>
      </c>
      <c r="AZ117" t="s">
        <v>8</v>
      </c>
      <c r="BA117">
        <v>1</v>
      </c>
      <c r="BB117">
        <v>2</v>
      </c>
      <c r="BC117">
        <v>3</v>
      </c>
      <c r="BD117">
        <v>4</v>
      </c>
      <c r="BE117">
        <v>5</v>
      </c>
    </row>
    <row r="118" spans="1:64" x14ac:dyDescent="0.2">
      <c r="A118" t="s">
        <v>47</v>
      </c>
      <c r="B118">
        <v>2</v>
      </c>
      <c r="C118" t="s">
        <v>48</v>
      </c>
      <c r="D118" t="s">
        <v>49</v>
      </c>
      <c r="E118">
        <v>2.5000000000000001E-2</v>
      </c>
      <c r="AR118" t="s">
        <v>9</v>
      </c>
      <c r="AU118" t="s">
        <v>11</v>
      </c>
      <c r="AV118">
        <v>30</v>
      </c>
      <c r="AW118" t="s">
        <v>12</v>
      </c>
      <c r="AY118" t="s">
        <v>13</v>
      </c>
      <c r="BA118">
        <v>0</v>
      </c>
      <c r="BB118">
        <v>0</v>
      </c>
      <c r="BC118">
        <v>0</v>
      </c>
      <c r="BD118">
        <v>0</v>
      </c>
      <c r="BE118">
        <v>0</v>
      </c>
    </row>
    <row r="119" spans="1:64" x14ac:dyDescent="0.2">
      <c r="AR119" t="s">
        <v>14</v>
      </c>
      <c r="AS119" t="s">
        <v>112</v>
      </c>
      <c r="AU119" t="s">
        <v>16</v>
      </c>
      <c r="AV119">
        <v>217.3</v>
      </c>
      <c r="AW119" t="s">
        <v>17</v>
      </c>
      <c r="AY119" t="s">
        <v>18</v>
      </c>
      <c r="BA119" s="1">
        <v>0.17759259259259261</v>
      </c>
      <c r="BB119" s="1">
        <v>0.18604166666666666</v>
      </c>
      <c r="BC119" s="1">
        <v>0.19287037037037036</v>
      </c>
      <c r="BD119" s="1">
        <v>0.1973611111111111</v>
      </c>
      <c r="BE119" s="1">
        <v>0.23025462962962961</v>
      </c>
      <c r="BF119" s="1"/>
      <c r="BG119" s="1"/>
      <c r="BH119" s="1"/>
      <c r="BI119" s="1"/>
      <c r="BJ119" s="1"/>
      <c r="BK119" s="1"/>
      <c r="BL119" s="1"/>
    </row>
    <row r="120" spans="1:64" x14ac:dyDescent="0.2">
      <c r="A120" s="6" t="s">
        <v>214</v>
      </c>
      <c r="B120" s="6"/>
      <c r="C120" s="6"/>
      <c r="D120" s="38" t="s">
        <v>10</v>
      </c>
      <c r="J120" s="19" t="s">
        <v>60</v>
      </c>
      <c r="K120" s="19" t="s">
        <v>180</v>
      </c>
      <c r="L120" s="19" t="s">
        <v>181</v>
      </c>
      <c r="M120" s="19" t="s">
        <v>182</v>
      </c>
      <c r="N120" s="19" t="s">
        <v>59</v>
      </c>
      <c r="O120" t="s">
        <v>233</v>
      </c>
      <c r="P120" t="s">
        <v>234</v>
      </c>
      <c r="Q120" t="s">
        <v>231</v>
      </c>
      <c r="R120" t="s">
        <v>232</v>
      </c>
      <c r="AR120" t="s">
        <v>19</v>
      </c>
      <c r="AS120" t="s">
        <v>217</v>
      </c>
      <c r="AU120" t="s">
        <v>21</v>
      </c>
      <c r="AV120">
        <v>1.7511000000000001</v>
      </c>
      <c r="AW120" t="s">
        <v>22</v>
      </c>
      <c r="AY120" t="s">
        <v>23</v>
      </c>
      <c r="BA120" s="1">
        <v>0.17849537037037036</v>
      </c>
      <c r="BB120" s="1">
        <v>0.18657407407407409</v>
      </c>
      <c r="BC120" s="1">
        <v>0.19305555555555554</v>
      </c>
      <c r="BD120" s="1">
        <v>0.19771990740740741</v>
      </c>
      <c r="BE120" s="1">
        <v>0.23151620370370371</v>
      </c>
      <c r="BF120" s="1"/>
      <c r="BG120" s="1"/>
      <c r="BH120" s="1"/>
      <c r="BI120" s="1"/>
      <c r="BJ120" s="1"/>
      <c r="BK120" s="1"/>
      <c r="BL120" s="1"/>
    </row>
    <row r="121" spans="1:64" x14ac:dyDescent="0.2">
      <c r="A121" t="s">
        <v>109</v>
      </c>
      <c r="B121" t="s">
        <v>110</v>
      </c>
      <c r="C121" t="s">
        <v>111</v>
      </c>
      <c r="D121" t="s">
        <v>4</v>
      </c>
      <c r="E121" t="s">
        <v>5</v>
      </c>
      <c r="G121" t="s">
        <v>6</v>
      </c>
      <c r="H121" t="s">
        <v>7</v>
      </c>
      <c r="I121" t="s">
        <v>8</v>
      </c>
      <c r="J121">
        <v>1</v>
      </c>
      <c r="K121">
        <v>2</v>
      </c>
      <c r="L121">
        <v>3</v>
      </c>
      <c r="M121">
        <v>4</v>
      </c>
      <c r="N121">
        <v>5</v>
      </c>
      <c r="AR121" t="s">
        <v>24</v>
      </c>
      <c r="AU121" t="s">
        <v>25</v>
      </c>
      <c r="AV121">
        <v>0</v>
      </c>
      <c r="AW121" t="s">
        <v>22</v>
      </c>
      <c r="AY121" t="s">
        <v>26</v>
      </c>
      <c r="BA121">
        <v>39</v>
      </c>
      <c r="BB121">
        <v>24</v>
      </c>
      <c r="BC121">
        <v>7</v>
      </c>
      <c r="BD121">
        <v>15</v>
      </c>
      <c r="BE121">
        <v>54</v>
      </c>
    </row>
    <row r="122" spans="1:64" x14ac:dyDescent="0.2">
      <c r="A122" t="s">
        <v>9</v>
      </c>
      <c r="D122" t="s">
        <v>11</v>
      </c>
      <c r="E122">
        <v>15</v>
      </c>
      <c r="F122" t="s">
        <v>12</v>
      </c>
      <c r="H122" t="s">
        <v>13</v>
      </c>
      <c r="J122">
        <v>0</v>
      </c>
      <c r="K122">
        <v>0</v>
      </c>
      <c r="L122">
        <v>0</v>
      </c>
      <c r="M122">
        <v>0</v>
      </c>
      <c r="N122">
        <v>0</v>
      </c>
      <c r="AR122" t="s">
        <v>27</v>
      </c>
      <c r="AS122">
        <v>0</v>
      </c>
      <c r="AU122" t="s">
        <v>28</v>
      </c>
      <c r="AV122">
        <v>101.3</v>
      </c>
      <c r="AW122" t="s">
        <v>29</v>
      </c>
      <c r="AY122" t="s">
        <v>176</v>
      </c>
      <c r="AZ122" t="s">
        <v>17</v>
      </c>
      <c r="BA122">
        <v>198.29589999999999</v>
      </c>
      <c r="BB122">
        <v>176.0753</v>
      </c>
      <c r="BC122">
        <v>159.06139999999999</v>
      </c>
      <c r="BD122">
        <v>140.98179999999999</v>
      </c>
      <c r="BE122">
        <v>125.48220000000001</v>
      </c>
    </row>
    <row r="123" spans="1:64" x14ac:dyDescent="0.2">
      <c r="A123" t="s">
        <v>14</v>
      </c>
      <c r="B123" t="s">
        <v>112</v>
      </c>
      <c r="D123" t="s">
        <v>16</v>
      </c>
      <c r="E123">
        <v>290.19</v>
      </c>
      <c r="F123" t="s">
        <v>17</v>
      </c>
      <c r="H123" t="s">
        <v>18</v>
      </c>
      <c r="J123" s="1">
        <v>9.9120370370370373E-2</v>
      </c>
      <c r="K123" s="1">
        <v>0.1065162037037037</v>
      </c>
      <c r="L123" s="1">
        <v>0.11418981481481481</v>
      </c>
      <c r="M123" s="1">
        <v>0.11943287037037037</v>
      </c>
      <c r="N123" s="1">
        <v>0.12964120370370372</v>
      </c>
      <c r="O123" s="1"/>
      <c r="P123" s="1"/>
      <c r="Q123" s="1"/>
      <c r="R123" s="1"/>
      <c r="AR123" t="s">
        <v>31</v>
      </c>
      <c r="AS123">
        <v>0</v>
      </c>
      <c r="AU123" t="s">
        <v>32</v>
      </c>
      <c r="AV123">
        <v>0.92</v>
      </c>
      <c r="AX123" t="s">
        <v>33</v>
      </c>
      <c r="AY123" t="s">
        <v>177</v>
      </c>
      <c r="AZ123" t="s">
        <v>35</v>
      </c>
      <c r="BA123">
        <v>12.3393</v>
      </c>
      <c r="BB123">
        <v>16.189900000000002</v>
      </c>
      <c r="BC123">
        <v>5.6585999999999999</v>
      </c>
      <c r="BD123">
        <v>27.4956</v>
      </c>
      <c r="BE123">
        <v>0.88519999999999999</v>
      </c>
    </row>
    <row r="124" spans="1:64" x14ac:dyDescent="0.2">
      <c r="A124" t="s">
        <v>19</v>
      </c>
      <c r="B124" t="s">
        <v>15</v>
      </c>
      <c r="D124" t="s">
        <v>21</v>
      </c>
      <c r="E124">
        <v>1.1523000000000001</v>
      </c>
      <c r="F124" t="s">
        <v>22</v>
      </c>
      <c r="H124" t="s">
        <v>23</v>
      </c>
      <c r="J124" s="1">
        <v>0.10019675925925926</v>
      </c>
      <c r="K124" s="1">
        <v>0.10806712962962962</v>
      </c>
      <c r="L124" s="1">
        <v>0.11525462962962962</v>
      </c>
      <c r="M124" s="1">
        <v>0.11972222222222222</v>
      </c>
      <c r="N124" s="1">
        <v>0.13050925925925924</v>
      </c>
      <c r="O124" s="1"/>
      <c r="P124" s="1"/>
      <c r="Q124" s="1"/>
      <c r="R124" s="1"/>
      <c r="AR124" t="s">
        <v>36</v>
      </c>
      <c r="AS124">
        <v>2.5</v>
      </c>
      <c r="AT124" t="s">
        <v>37</v>
      </c>
      <c r="AU124" t="s">
        <v>38</v>
      </c>
      <c r="AV124" t="s">
        <v>116</v>
      </c>
      <c r="AY124" t="s">
        <v>178</v>
      </c>
      <c r="AZ124" t="s">
        <v>17</v>
      </c>
      <c r="BA124">
        <v>181.3374</v>
      </c>
      <c r="BB124">
        <v>252.7467</v>
      </c>
      <c r="BC124">
        <v>249.79069999999999</v>
      </c>
      <c r="BD124">
        <v>245.96680000000001</v>
      </c>
      <c r="BE124">
        <v>338.43759999999997</v>
      </c>
    </row>
    <row r="125" spans="1:64" x14ac:dyDescent="0.2">
      <c r="A125" t="s">
        <v>24</v>
      </c>
      <c r="B125" t="s">
        <v>113</v>
      </c>
      <c r="D125" t="s">
        <v>25</v>
      </c>
      <c r="E125">
        <v>0</v>
      </c>
      <c r="F125" t="s">
        <v>22</v>
      </c>
      <c r="H125" t="s">
        <v>26</v>
      </c>
      <c r="J125">
        <v>46</v>
      </c>
      <c r="K125">
        <v>67</v>
      </c>
      <c r="L125">
        <v>47</v>
      </c>
      <c r="M125">
        <v>13</v>
      </c>
      <c r="N125">
        <v>38</v>
      </c>
      <c r="AR125" t="s">
        <v>41</v>
      </c>
      <c r="AS125">
        <v>5</v>
      </c>
      <c r="AT125" t="s">
        <v>42</v>
      </c>
      <c r="AU125" t="s">
        <v>43</v>
      </c>
      <c r="AV125">
        <v>-12.5467</v>
      </c>
      <c r="AW125" t="s">
        <v>44</v>
      </c>
      <c r="AY125" t="s">
        <v>199</v>
      </c>
      <c r="AZ125" t="s">
        <v>35</v>
      </c>
      <c r="BA125">
        <v>8.4854000000000003</v>
      </c>
      <c r="BB125">
        <v>-10.8789</v>
      </c>
      <c r="BC125">
        <v>17.083300000000001</v>
      </c>
      <c r="BD125">
        <v>33.962400000000002</v>
      </c>
      <c r="BE125">
        <v>6.4396000000000004</v>
      </c>
    </row>
    <row r="126" spans="1:64" x14ac:dyDescent="0.2">
      <c r="A126" t="s">
        <v>27</v>
      </c>
      <c r="B126">
        <v>0</v>
      </c>
      <c r="D126" t="s">
        <v>28</v>
      </c>
      <c r="E126">
        <v>101.4</v>
      </c>
      <c r="F126" t="s">
        <v>29</v>
      </c>
      <c r="H126" t="s">
        <v>114</v>
      </c>
      <c r="I126" t="s">
        <v>17</v>
      </c>
      <c r="J126">
        <v>261.39440000000002</v>
      </c>
      <c r="K126">
        <v>248.73169999999999</v>
      </c>
      <c r="L126">
        <v>238.7499</v>
      </c>
      <c r="M126">
        <v>228.1961</v>
      </c>
      <c r="N126">
        <v>209.9342</v>
      </c>
      <c r="AR126" t="s">
        <v>47</v>
      </c>
      <c r="AS126">
        <v>2</v>
      </c>
      <c r="AT126" t="s">
        <v>48</v>
      </c>
      <c r="AU126" t="s">
        <v>49</v>
      </c>
      <c r="AV126">
        <v>5.1400000000000001E-2</v>
      </c>
    </row>
    <row r="127" spans="1:64" x14ac:dyDescent="0.2">
      <c r="A127" t="s">
        <v>31</v>
      </c>
      <c r="B127">
        <v>0</v>
      </c>
      <c r="D127" t="s">
        <v>32</v>
      </c>
      <c r="E127">
        <v>0.92</v>
      </c>
      <c r="G127" t="s">
        <v>33</v>
      </c>
      <c r="H127" t="s">
        <v>184</v>
      </c>
      <c r="I127" t="s">
        <v>35</v>
      </c>
      <c r="J127">
        <v>8.6130999999999993</v>
      </c>
      <c r="K127">
        <v>8.4334000000000007</v>
      </c>
      <c r="L127">
        <v>4.8460999999999999</v>
      </c>
      <c r="M127">
        <v>16.8232</v>
      </c>
      <c r="N127">
        <v>1.4077</v>
      </c>
    </row>
    <row r="128" spans="1:64" x14ac:dyDescent="0.2">
      <c r="A128" t="s">
        <v>36</v>
      </c>
      <c r="B128">
        <v>2.5</v>
      </c>
      <c r="C128" t="s">
        <v>37</v>
      </c>
      <c r="D128" t="s">
        <v>38</v>
      </c>
      <c r="E128" t="s">
        <v>116</v>
      </c>
      <c r="H128" t="s">
        <v>117</v>
      </c>
      <c r="I128" t="s">
        <v>17</v>
      </c>
      <c r="J128">
        <v>543.25139999999999</v>
      </c>
      <c r="K128">
        <v>1313.7737999999999</v>
      </c>
      <c r="L128">
        <v>1689.6677999999999</v>
      </c>
      <c r="M128">
        <v>2069.4218999999998</v>
      </c>
      <c r="N128">
        <v>4086.7062000000001</v>
      </c>
      <c r="V128" t="s">
        <v>186</v>
      </c>
      <c r="W128" t="s">
        <v>187</v>
      </c>
    </row>
    <row r="129" spans="1:84" x14ac:dyDescent="0.2">
      <c r="A129" t="s">
        <v>41</v>
      </c>
      <c r="B129">
        <v>5</v>
      </c>
      <c r="C129" t="s">
        <v>42</v>
      </c>
      <c r="D129" t="s">
        <v>43</v>
      </c>
      <c r="E129">
        <v>-2</v>
      </c>
      <c r="F129" t="s">
        <v>44</v>
      </c>
      <c r="H129" t="s">
        <v>118</v>
      </c>
      <c r="I129" t="s">
        <v>44</v>
      </c>
      <c r="J129">
        <v>29.417300000000001</v>
      </c>
      <c r="K129">
        <v>-263.03530000000001</v>
      </c>
      <c r="L129">
        <v>35.7042</v>
      </c>
      <c r="M129">
        <v>2507.8692000000001</v>
      </c>
      <c r="N129">
        <v>838.73969999999997</v>
      </c>
      <c r="V129">
        <f>K115-L115</f>
        <v>7.3994</v>
      </c>
      <c r="BM129" s="3" t="s">
        <v>295</v>
      </c>
      <c r="BN129" s="3"/>
      <c r="BO129" s="3"/>
      <c r="BP129" s="3"/>
      <c r="BQ129" t="s">
        <v>303</v>
      </c>
    </row>
    <row r="130" spans="1:84" x14ac:dyDescent="0.2">
      <c r="A130" t="s">
        <v>47</v>
      </c>
      <c r="B130">
        <v>2</v>
      </c>
      <c r="C130" t="s">
        <v>48</v>
      </c>
      <c r="D130" t="s">
        <v>49</v>
      </c>
      <c r="E130">
        <v>2.5000000000000001E-2</v>
      </c>
      <c r="V130">
        <f>K170-L170</f>
        <v>10.505800000000001</v>
      </c>
      <c r="BM130" t="s">
        <v>109</v>
      </c>
      <c r="BN130" t="s">
        <v>174</v>
      </c>
      <c r="BO130" t="s">
        <v>203</v>
      </c>
      <c r="BP130" t="s">
        <v>4</v>
      </c>
      <c r="BQ130" t="s">
        <v>5</v>
      </c>
      <c r="BS130" t="s">
        <v>6</v>
      </c>
      <c r="BT130" t="s">
        <v>7</v>
      </c>
      <c r="BU130" t="s">
        <v>8</v>
      </c>
      <c r="BV130">
        <v>1</v>
      </c>
      <c r="BW130">
        <v>2</v>
      </c>
      <c r="BX130">
        <v>3</v>
      </c>
      <c r="BY130">
        <v>4</v>
      </c>
      <c r="BZ130">
        <v>5</v>
      </c>
    </row>
    <row r="131" spans="1:84" x14ac:dyDescent="0.2">
      <c r="V131">
        <f>K182-L182</f>
        <v>9.6582000000000008</v>
      </c>
      <c r="BM131" t="s">
        <v>9</v>
      </c>
      <c r="BP131" t="s">
        <v>11</v>
      </c>
      <c r="BQ131">
        <v>30</v>
      </c>
      <c r="BR131" t="s">
        <v>12</v>
      </c>
      <c r="BT131" t="s">
        <v>13</v>
      </c>
      <c r="BV131">
        <v>0</v>
      </c>
      <c r="BW131">
        <v>0</v>
      </c>
      <c r="BX131">
        <v>0</v>
      </c>
      <c r="BY131">
        <v>0</v>
      </c>
      <c r="BZ131">
        <v>0</v>
      </c>
    </row>
    <row r="132" spans="1:84" x14ac:dyDescent="0.2">
      <c r="A132" s="6" t="s">
        <v>214</v>
      </c>
      <c r="B132" s="6"/>
      <c r="C132" s="6"/>
      <c r="D132" s="40" t="s">
        <v>51</v>
      </c>
      <c r="J132" s="19" t="s">
        <v>60</v>
      </c>
      <c r="K132" s="19" t="s">
        <v>180</v>
      </c>
      <c r="L132" s="19" t="s">
        <v>181</v>
      </c>
      <c r="M132" s="19" t="s">
        <v>182</v>
      </c>
      <c r="N132" s="19" t="s">
        <v>59</v>
      </c>
      <c r="O132" s="19"/>
      <c r="P132" s="19"/>
      <c r="Q132" s="19"/>
      <c r="R132" s="19"/>
      <c r="BM132" t="s">
        <v>14</v>
      </c>
      <c r="BN132" t="s">
        <v>121</v>
      </c>
      <c r="BP132" t="s">
        <v>16</v>
      </c>
      <c r="BQ132">
        <v>217.3</v>
      </c>
      <c r="BR132" t="s">
        <v>17</v>
      </c>
      <c r="BT132" t="s">
        <v>18</v>
      </c>
      <c r="BV132" s="1">
        <v>0.17938657407407407</v>
      </c>
      <c r="BW132" s="1">
        <v>0.18621527777777777</v>
      </c>
      <c r="BX132" s="1">
        <v>0.19268518518518518</v>
      </c>
      <c r="BY132" s="1">
        <v>0.19700231481481481</v>
      </c>
      <c r="BZ132" s="1">
        <v>0.20231481481481484</v>
      </c>
    </row>
    <row r="133" spans="1:84" x14ac:dyDescent="0.2">
      <c r="A133" t="s">
        <v>109</v>
      </c>
      <c r="B133" t="s">
        <v>110</v>
      </c>
      <c r="C133" t="s">
        <v>120</v>
      </c>
      <c r="D133" t="s">
        <v>4</v>
      </c>
      <c r="E133" t="s">
        <v>5</v>
      </c>
      <c r="G133" t="s">
        <v>6</v>
      </c>
      <c r="H133" t="s">
        <v>7</v>
      </c>
      <c r="I133" t="s">
        <v>8</v>
      </c>
      <c r="J133">
        <v>1</v>
      </c>
      <c r="K133">
        <v>2</v>
      </c>
      <c r="L133">
        <v>3</v>
      </c>
      <c r="M133">
        <v>4</v>
      </c>
      <c r="N133">
        <v>5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E133" t="s">
        <v>131</v>
      </c>
      <c r="BM133" t="s">
        <v>19</v>
      </c>
      <c r="BN133" t="s">
        <v>217</v>
      </c>
      <c r="BP133" t="s">
        <v>21</v>
      </c>
      <c r="BQ133">
        <v>2.1415000000000002</v>
      </c>
      <c r="BR133" t="s">
        <v>22</v>
      </c>
      <c r="BT133" t="s">
        <v>23</v>
      </c>
      <c r="BV133" s="1">
        <v>0.18010416666666665</v>
      </c>
      <c r="BW133" s="1">
        <v>0.18711805555555558</v>
      </c>
      <c r="BX133" s="1">
        <v>0.19305555555555554</v>
      </c>
      <c r="BY133" s="1">
        <v>0.1973611111111111</v>
      </c>
      <c r="BZ133" s="1">
        <v>0.20303240740740738</v>
      </c>
    </row>
    <row r="134" spans="1:84" x14ac:dyDescent="0.2">
      <c r="A134" t="s">
        <v>9</v>
      </c>
      <c r="D134" t="s">
        <v>11</v>
      </c>
      <c r="E134">
        <v>15</v>
      </c>
      <c r="F134" t="s">
        <v>12</v>
      </c>
      <c r="H134" t="s">
        <v>13</v>
      </c>
      <c r="J134">
        <v>0</v>
      </c>
      <c r="K134">
        <v>0</v>
      </c>
      <c r="L134">
        <v>0</v>
      </c>
      <c r="M134">
        <v>0</v>
      </c>
      <c r="N134">
        <v>0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F134" t="s">
        <v>92</v>
      </c>
      <c r="BG134" t="s">
        <v>91</v>
      </c>
      <c r="BH134" t="s">
        <v>144</v>
      </c>
      <c r="BM134" t="s">
        <v>24</v>
      </c>
      <c r="BP134" t="s">
        <v>25</v>
      </c>
      <c r="BQ134">
        <v>0</v>
      </c>
      <c r="BR134" t="s">
        <v>22</v>
      </c>
      <c r="BT134" t="s">
        <v>26</v>
      </c>
      <c r="BV134">
        <v>31</v>
      </c>
      <c r="BW134">
        <v>39</v>
      </c>
      <c r="BX134">
        <v>15</v>
      </c>
      <c r="BY134">
        <v>16</v>
      </c>
      <c r="BZ134">
        <v>31</v>
      </c>
    </row>
    <row r="135" spans="1:84" x14ac:dyDescent="0.2">
      <c r="A135" t="s">
        <v>14</v>
      </c>
      <c r="B135" t="s">
        <v>121</v>
      </c>
      <c r="D135" t="s">
        <v>16</v>
      </c>
      <c r="E135">
        <v>290.19</v>
      </c>
      <c r="F135" t="s">
        <v>17</v>
      </c>
      <c r="H135" t="s">
        <v>18</v>
      </c>
      <c r="J135" s="1">
        <v>9.9259259259259269E-2</v>
      </c>
      <c r="K135" s="1">
        <v>0.10663194444444445</v>
      </c>
      <c r="L135" s="1">
        <v>0.11535879629629631</v>
      </c>
      <c r="M135" s="1">
        <v>0.12148148148148148</v>
      </c>
      <c r="N135" s="1">
        <v>0.14917824074074074</v>
      </c>
      <c r="O135" s="1"/>
      <c r="P135" s="1"/>
      <c r="Q135" s="1"/>
      <c r="R135" s="1"/>
      <c r="T135" s="85" t="s">
        <v>144</v>
      </c>
      <c r="U135" s="86" t="s">
        <v>10</v>
      </c>
      <c r="V135" s="86"/>
      <c r="W135" s="86"/>
      <c r="X135" s="86"/>
      <c r="Y135" s="86"/>
      <c r="Z135" s="87" t="s">
        <v>91</v>
      </c>
      <c r="AA135" s="86" t="s">
        <v>10</v>
      </c>
      <c r="AB135" s="86"/>
      <c r="AC135" s="86"/>
      <c r="AD135" s="86"/>
      <c r="AE135" s="86"/>
      <c r="AF135" s="88" t="s">
        <v>92</v>
      </c>
      <c r="AG135" s="86" t="s">
        <v>10</v>
      </c>
      <c r="AH135" s="86"/>
      <c r="AI135" s="86"/>
      <c r="AJ135" s="86"/>
      <c r="AK135" s="86"/>
      <c r="AL135" s="89" t="s">
        <v>144</v>
      </c>
      <c r="AM135" s="90" t="s">
        <v>51</v>
      </c>
      <c r="AN135" s="90"/>
      <c r="AO135" s="90"/>
      <c r="AP135" s="90"/>
      <c r="AQ135" s="90"/>
      <c r="AR135" s="87" t="s">
        <v>91</v>
      </c>
      <c r="AS135" s="90" t="s">
        <v>51</v>
      </c>
      <c r="AT135" s="90"/>
      <c r="AU135" s="90"/>
      <c r="AV135" s="90"/>
      <c r="AW135" s="90"/>
      <c r="AX135" s="88" t="s">
        <v>92</v>
      </c>
      <c r="AY135" s="90" t="s">
        <v>51</v>
      </c>
      <c r="AZ135" s="90"/>
      <c r="BA135" s="90"/>
      <c r="BB135" s="90"/>
      <c r="BC135" s="91"/>
      <c r="BK135">
        <v>15</v>
      </c>
      <c r="BL135">
        <f>AG151/AI151</f>
        <v>3.2552725398393543</v>
      </c>
      <c r="BM135">
        <f>AA151/AC151</f>
        <v>3.1642519085353689</v>
      </c>
      <c r="BN135">
        <f>U151/W151</f>
        <v>3.099322163111752</v>
      </c>
      <c r="BS135" t="s">
        <v>27</v>
      </c>
      <c r="BT135">
        <v>0</v>
      </c>
      <c r="BV135" t="s">
        <v>28</v>
      </c>
      <c r="BW135">
        <v>101.3</v>
      </c>
      <c r="BX135" t="s">
        <v>29</v>
      </c>
      <c r="BZ135" t="s">
        <v>204</v>
      </c>
      <c r="CA135" t="s">
        <v>17</v>
      </c>
      <c r="CB135">
        <v>183.59970000000001</v>
      </c>
      <c r="CC135">
        <v>157.90119999999999</v>
      </c>
      <c r="CD135">
        <v>136.5976</v>
      </c>
      <c r="CE135">
        <v>109.0745</v>
      </c>
      <c r="CF135">
        <v>91.383300000000006</v>
      </c>
    </row>
    <row r="136" spans="1:84" x14ac:dyDescent="0.2">
      <c r="A136" t="s">
        <v>19</v>
      </c>
      <c r="B136" t="s">
        <v>15</v>
      </c>
      <c r="D136" t="s">
        <v>21</v>
      </c>
      <c r="E136">
        <v>1.3013999999999999</v>
      </c>
      <c r="F136" t="s">
        <v>22</v>
      </c>
      <c r="H136" t="s">
        <v>23</v>
      </c>
      <c r="J136" s="1">
        <v>9.9849537037037028E-2</v>
      </c>
      <c r="K136" s="1">
        <v>0.1080787037037037</v>
      </c>
      <c r="L136" s="1">
        <v>0.11584490740740742</v>
      </c>
      <c r="M136" s="1">
        <v>0.12177083333333333</v>
      </c>
      <c r="N136" s="1">
        <v>0.1499537037037037</v>
      </c>
      <c r="O136" s="1"/>
      <c r="P136" s="1"/>
      <c r="Q136" s="1"/>
      <c r="R136" s="1"/>
      <c r="T136" s="92"/>
      <c r="U136" s="41" t="s">
        <v>60</v>
      </c>
      <c r="V136" s="41" t="s">
        <v>180</v>
      </c>
      <c r="W136" s="41" t="s">
        <v>181</v>
      </c>
      <c r="X136" s="41" t="s">
        <v>182</v>
      </c>
      <c r="Y136" s="41" t="s">
        <v>59</v>
      </c>
      <c r="Z136" s="42"/>
      <c r="AA136" s="41" t="s">
        <v>60</v>
      </c>
      <c r="AB136" s="41" t="s">
        <v>180</v>
      </c>
      <c r="AC136" s="41" t="s">
        <v>181</v>
      </c>
      <c r="AD136" s="41" t="s">
        <v>182</v>
      </c>
      <c r="AE136" s="41" t="s">
        <v>59</v>
      </c>
      <c r="AF136" s="42"/>
      <c r="AG136" s="41" t="s">
        <v>60</v>
      </c>
      <c r="AH136" s="41" t="s">
        <v>180</v>
      </c>
      <c r="AI136" s="41" t="s">
        <v>181</v>
      </c>
      <c r="AJ136" s="41" t="s">
        <v>182</v>
      </c>
      <c r="AK136" s="41" t="s">
        <v>59</v>
      </c>
      <c r="AL136" s="42"/>
      <c r="AM136" s="41" t="s">
        <v>60</v>
      </c>
      <c r="AN136" s="41" t="s">
        <v>180</v>
      </c>
      <c r="AO136" s="41" t="s">
        <v>181</v>
      </c>
      <c r="AP136" s="41" t="s">
        <v>182</v>
      </c>
      <c r="AQ136" s="41" t="s">
        <v>59</v>
      </c>
      <c r="AR136" s="42"/>
      <c r="AS136" s="41" t="s">
        <v>60</v>
      </c>
      <c r="AT136" s="41" t="s">
        <v>180</v>
      </c>
      <c r="AU136" s="41" t="s">
        <v>181</v>
      </c>
      <c r="AV136" s="41" t="s">
        <v>182</v>
      </c>
      <c r="AW136" s="41" t="s">
        <v>59</v>
      </c>
      <c r="AX136" s="42"/>
      <c r="AY136" s="41" t="s">
        <v>60</v>
      </c>
      <c r="AZ136" s="41" t="s">
        <v>180</v>
      </c>
      <c r="BA136" s="41" t="s">
        <v>181</v>
      </c>
      <c r="BB136" s="41" t="s">
        <v>182</v>
      </c>
      <c r="BC136" s="93" t="s">
        <v>59</v>
      </c>
      <c r="BK136">
        <v>25</v>
      </c>
      <c r="BL136">
        <f>AG152/AI152</f>
        <v>1.8569309587704321</v>
      </c>
      <c r="BM136">
        <f>AA152/AC152</f>
        <v>1.8633517246961377</v>
      </c>
      <c r="BN136">
        <f>U152/W152</f>
        <v>2.8189742589703588</v>
      </c>
      <c r="BS136" t="s">
        <v>31</v>
      </c>
      <c r="BT136">
        <v>0</v>
      </c>
      <c r="BV136" t="s">
        <v>32</v>
      </c>
      <c r="BW136">
        <v>0.92</v>
      </c>
      <c r="BY136" t="s">
        <v>33</v>
      </c>
      <c r="BZ136" t="s">
        <v>205</v>
      </c>
      <c r="CA136" t="s">
        <v>35</v>
      </c>
      <c r="CB136">
        <v>15.078799999999999</v>
      </c>
      <c r="CC136">
        <v>21.567499999999999</v>
      </c>
      <c r="CD136">
        <v>8.8317999999999994</v>
      </c>
      <c r="CE136">
        <v>37.129800000000003</v>
      </c>
      <c r="CF136">
        <v>0.22650000000000001</v>
      </c>
    </row>
    <row r="137" spans="1:84" x14ac:dyDescent="0.2">
      <c r="A137" t="s">
        <v>24</v>
      </c>
      <c r="B137" t="s">
        <v>122</v>
      </c>
      <c r="D137" t="s">
        <v>25</v>
      </c>
      <c r="E137">
        <v>0</v>
      </c>
      <c r="F137" t="s">
        <v>22</v>
      </c>
      <c r="H137" t="s">
        <v>26</v>
      </c>
      <c r="J137">
        <v>25</v>
      </c>
      <c r="K137">
        <v>63</v>
      </c>
      <c r="L137">
        <v>21</v>
      </c>
      <c r="M137">
        <v>13</v>
      </c>
      <c r="N137">
        <v>33</v>
      </c>
      <c r="T137" s="94" t="s">
        <v>83</v>
      </c>
      <c r="U137" s="28">
        <f>J115</f>
        <v>10.087899999999999</v>
      </c>
      <c r="V137" s="28">
        <f>K115</f>
        <v>10.5692</v>
      </c>
      <c r="W137" s="28">
        <v>2.1698</v>
      </c>
      <c r="X137" s="28">
        <f>M115</f>
        <v>22.206299999999999</v>
      </c>
      <c r="Y137" s="28">
        <f>N115</f>
        <v>0.63649999999999995</v>
      </c>
      <c r="Z137" s="83" t="s">
        <v>83</v>
      </c>
      <c r="AA137" s="28">
        <f>U2</f>
        <v>8.3972000000000016</v>
      </c>
      <c r="AB137" s="28">
        <f>V2</f>
        <v>8.7912999999999997</v>
      </c>
      <c r="AC137" s="28">
        <v>2.4521000000000002</v>
      </c>
      <c r="AD137" s="28">
        <f>X2</f>
        <v>21.2408</v>
      </c>
      <c r="AE137" s="28">
        <f>Y2</f>
        <v>0</v>
      </c>
      <c r="AF137" s="83" t="s">
        <v>83</v>
      </c>
      <c r="AG137" s="28">
        <f>U95</f>
        <v>8.0032000000000014</v>
      </c>
      <c r="AH137" s="28">
        <f>V95</f>
        <v>8.7419000000000011</v>
      </c>
      <c r="AI137" s="28">
        <v>2.4763000000000002</v>
      </c>
      <c r="AJ137" s="28">
        <f>W95</f>
        <v>21.220499999999998</v>
      </c>
      <c r="AK137" s="28">
        <f>AL115</f>
        <v>0</v>
      </c>
      <c r="AL137" s="83" t="s">
        <v>83</v>
      </c>
      <c r="AM137" s="28">
        <f>J142</f>
        <v>7.0910000000000002</v>
      </c>
      <c r="AN137" s="28">
        <f>K142</f>
        <v>7.6292999999999997</v>
      </c>
      <c r="AO137" s="28">
        <f>L142</f>
        <v>4.4596999999999998</v>
      </c>
      <c r="AP137" s="28">
        <f>M142</f>
        <v>15.6005</v>
      </c>
      <c r="AQ137" s="28">
        <f>N142</f>
        <v>1.1317999999999999</v>
      </c>
      <c r="AR137" s="83" t="s">
        <v>83</v>
      </c>
      <c r="AS137" s="28">
        <f>AA2</f>
        <v>4.5849000000000002</v>
      </c>
      <c r="AT137" s="28">
        <f>AB2</f>
        <v>5.1508000000000003</v>
      </c>
      <c r="AU137" s="28">
        <f>AC2</f>
        <v>0</v>
      </c>
      <c r="AV137" s="28">
        <f>AD2</f>
        <v>15.795000000000002</v>
      </c>
      <c r="AW137" s="28">
        <f>AE2</f>
        <v>0</v>
      </c>
      <c r="AX137" s="83" t="s">
        <v>83</v>
      </c>
      <c r="AY137" s="28">
        <f>U105</f>
        <v>4.6924999999999999</v>
      </c>
      <c r="AZ137" s="28">
        <f>V105</f>
        <v>5.7362000000000002</v>
      </c>
      <c r="BA137" s="28">
        <v>0</v>
      </c>
      <c r="BB137" s="28">
        <f>W105</f>
        <v>16.071300000000001</v>
      </c>
      <c r="BC137" s="69">
        <v>0</v>
      </c>
      <c r="BK137">
        <v>30</v>
      </c>
      <c r="BL137">
        <f>AG153/AI153</f>
        <v>1.769724892627959</v>
      </c>
      <c r="BM137">
        <f>AA153/AC153</f>
        <v>1.8633131895908022</v>
      </c>
      <c r="BN137">
        <f>U153/W153</f>
        <v>2.0954282208844108</v>
      </c>
      <c r="BS137" t="s">
        <v>36</v>
      </c>
      <c r="BT137">
        <v>2.5</v>
      </c>
      <c r="BU137" t="s">
        <v>37</v>
      </c>
      <c r="BV137" t="s">
        <v>38</v>
      </c>
      <c r="BW137" t="s">
        <v>116</v>
      </c>
      <c r="BZ137" t="s">
        <v>206</v>
      </c>
      <c r="CA137" t="s">
        <v>17</v>
      </c>
      <c r="CB137">
        <v>5.3696000000000002</v>
      </c>
      <c r="CC137">
        <v>60.044400000000003</v>
      </c>
      <c r="CD137">
        <v>75.417900000000003</v>
      </c>
      <c r="CE137">
        <v>161.1422</v>
      </c>
      <c r="CF137">
        <v>315.4058</v>
      </c>
    </row>
    <row r="138" spans="1:84" x14ac:dyDescent="0.2">
      <c r="T138" s="94"/>
      <c r="U138" s="28"/>
      <c r="V138" s="28"/>
      <c r="W138" s="28"/>
      <c r="X138" s="28"/>
      <c r="Y138" s="28"/>
      <c r="Z138" s="83"/>
      <c r="AA138" s="28"/>
      <c r="AB138" s="28"/>
      <c r="AC138" s="28"/>
      <c r="AD138" s="28"/>
      <c r="AE138" s="28"/>
      <c r="AF138" s="83"/>
      <c r="AG138" s="28"/>
      <c r="AH138" s="28"/>
      <c r="AI138" s="28"/>
      <c r="AJ138" s="28"/>
      <c r="AK138" s="28"/>
      <c r="AL138" s="83" t="s">
        <v>83</v>
      </c>
      <c r="AM138" s="28">
        <v>9.4567999999999994</v>
      </c>
      <c r="AN138" s="28">
        <v>10.3588</v>
      </c>
      <c r="AO138" s="28">
        <v>6.0157999999999996</v>
      </c>
      <c r="AP138" s="42">
        <v>25.628299999999999</v>
      </c>
      <c r="AQ138" s="28">
        <v>0.50180000000000002</v>
      </c>
      <c r="AR138" s="83"/>
      <c r="AS138" s="28"/>
      <c r="AT138" s="28"/>
      <c r="AU138" s="28"/>
      <c r="AV138" s="28"/>
      <c r="AW138" s="28"/>
      <c r="AX138" s="83"/>
      <c r="AY138" s="28"/>
      <c r="AZ138" s="28"/>
      <c r="BA138" s="28"/>
      <c r="BB138" s="28"/>
      <c r="BC138" s="69"/>
    </row>
    <row r="139" spans="1:84" x14ac:dyDescent="0.2">
      <c r="A139" t="s">
        <v>27</v>
      </c>
      <c r="B139">
        <v>0</v>
      </c>
      <c r="D139" t="s">
        <v>28</v>
      </c>
      <c r="E139">
        <v>101.4</v>
      </c>
      <c r="F139" t="s">
        <v>29</v>
      </c>
      <c r="H139" t="s">
        <v>123</v>
      </c>
      <c r="I139" t="s">
        <v>17</v>
      </c>
      <c r="J139">
        <v>271.29689999999999</v>
      </c>
      <c r="K139">
        <v>262.64440000000002</v>
      </c>
      <c r="L139">
        <v>255.0377</v>
      </c>
      <c r="M139">
        <v>242.64879999999999</v>
      </c>
      <c r="N139">
        <v>230.08349999999999</v>
      </c>
      <c r="T139" s="94"/>
      <c r="U139" s="28">
        <f>J127</f>
        <v>8.6130999999999993</v>
      </c>
      <c r="V139" s="28">
        <f>K127</f>
        <v>8.4334000000000007</v>
      </c>
      <c r="W139" s="28">
        <v>3.8641000000000001</v>
      </c>
      <c r="X139" s="28">
        <f>M127</f>
        <v>16.8232</v>
      </c>
      <c r="Y139" s="28">
        <f>N127</f>
        <v>1.4077</v>
      </c>
      <c r="Z139" s="83" t="s">
        <v>83</v>
      </c>
      <c r="AA139" s="28">
        <f>U3</f>
        <v>9.0526999999999997</v>
      </c>
      <c r="AB139" s="28">
        <f>V3</f>
        <v>9.1783000000000001</v>
      </c>
      <c r="AC139" s="28">
        <f>W3</f>
        <v>3.0626000000000002</v>
      </c>
      <c r="AD139" s="28">
        <f>X3</f>
        <v>19.4999</v>
      </c>
      <c r="AE139" s="28">
        <f>Y3</f>
        <v>0</v>
      </c>
      <c r="AF139" s="83" t="s">
        <v>83</v>
      </c>
      <c r="AG139" s="28">
        <v>7.1539999999999999</v>
      </c>
      <c r="AH139" s="28">
        <v>8.4139999999999997</v>
      </c>
      <c r="AI139" s="28">
        <v>2.1798999999999999</v>
      </c>
      <c r="AJ139" s="28">
        <v>14.7783</v>
      </c>
      <c r="AK139" s="28">
        <v>0.77490000000000003</v>
      </c>
      <c r="AL139" s="83"/>
      <c r="AM139" s="28">
        <v>5.1306000000000003</v>
      </c>
      <c r="AN139" s="28">
        <v>4.8845999999999998</v>
      </c>
      <c r="AO139" s="28">
        <v>3.2545999999999999</v>
      </c>
      <c r="AP139" s="42">
        <v>15.406000000000001</v>
      </c>
      <c r="AQ139" s="28">
        <v>0.62649999999999995</v>
      </c>
      <c r="AR139" s="83" t="s">
        <v>83</v>
      </c>
      <c r="AS139" s="28">
        <f>AA3</f>
        <v>6.99</v>
      </c>
      <c r="AT139" s="28">
        <f>AB3</f>
        <v>7.5252999999999997</v>
      </c>
      <c r="AU139" s="28">
        <f>AC3</f>
        <v>3.3534999999999999</v>
      </c>
      <c r="AV139" s="28">
        <f>AD3</f>
        <v>17.3355</v>
      </c>
      <c r="AW139" s="28">
        <f>AE3</f>
        <v>0</v>
      </c>
      <c r="AX139" s="83" t="s">
        <v>83</v>
      </c>
      <c r="AY139" s="28"/>
      <c r="AZ139" s="28"/>
      <c r="BA139" s="28">
        <v>0</v>
      </c>
      <c r="BB139" s="28">
        <v>0</v>
      </c>
      <c r="BC139" s="69">
        <v>0</v>
      </c>
      <c r="BS139" t="s">
        <v>41</v>
      </c>
      <c r="BT139">
        <v>5</v>
      </c>
      <c r="BU139" t="s">
        <v>42</v>
      </c>
      <c r="BV139" t="s">
        <v>43</v>
      </c>
      <c r="BW139">
        <v>-2</v>
      </c>
      <c r="BX139" t="s">
        <v>44</v>
      </c>
      <c r="BZ139" t="s">
        <v>208</v>
      </c>
      <c r="CA139" t="s">
        <v>35</v>
      </c>
      <c r="CB139">
        <v>-24.525500000000001</v>
      </c>
      <c r="CC139">
        <v>-10.334</v>
      </c>
      <c r="CD139">
        <v>29.988900000000001</v>
      </c>
      <c r="CE139">
        <v>94.839299999999994</v>
      </c>
      <c r="CF139">
        <v>57.1342</v>
      </c>
    </row>
    <row r="140" spans="1:84" x14ac:dyDescent="0.2">
      <c r="T140" s="94"/>
      <c r="U140" s="28"/>
      <c r="V140" s="28"/>
      <c r="W140" s="28"/>
      <c r="X140" s="28"/>
      <c r="Y140" s="28"/>
      <c r="Z140" s="83"/>
      <c r="AA140" s="28"/>
      <c r="AB140" s="28"/>
      <c r="AC140" s="28"/>
      <c r="AD140" s="28"/>
      <c r="AE140" s="28"/>
      <c r="AF140" s="83"/>
      <c r="AG140" s="28"/>
      <c r="AH140" s="28"/>
      <c r="AI140" s="28"/>
      <c r="AJ140" s="28"/>
      <c r="AK140" s="28"/>
      <c r="AL140" s="83"/>
      <c r="AM140" s="28"/>
      <c r="AN140" s="28"/>
      <c r="AO140" s="28"/>
      <c r="AP140" s="42"/>
      <c r="AQ140" s="28"/>
      <c r="AR140" s="83"/>
      <c r="AS140" s="28"/>
      <c r="AT140" s="28"/>
      <c r="AU140" s="28"/>
      <c r="AV140" s="28"/>
      <c r="AW140" s="28"/>
      <c r="AX140" s="83"/>
      <c r="AY140" s="28"/>
      <c r="AZ140" s="28"/>
      <c r="BA140" s="28"/>
      <c r="BB140" s="28"/>
      <c r="BC140" s="69"/>
    </row>
    <row r="141" spans="1:84" x14ac:dyDescent="0.2">
      <c r="T141" s="95" t="s">
        <v>82</v>
      </c>
      <c r="U141" s="28"/>
      <c r="V141" s="28"/>
      <c r="W141" s="28"/>
      <c r="X141" s="28"/>
      <c r="Y141" s="28"/>
      <c r="Z141" s="84" t="s">
        <v>90</v>
      </c>
      <c r="AA141" s="28">
        <f>U4</f>
        <v>14.5489</v>
      </c>
      <c r="AB141" s="28">
        <f>V4</f>
        <v>18.558900000000001</v>
      </c>
      <c r="AC141" s="28">
        <v>7.9835500000000001</v>
      </c>
      <c r="AD141" s="28">
        <f>X4</f>
        <v>42.536099999999998</v>
      </c>
      <c r="AE141" s="28">
        <f>Y4</f>
        <v>0</v>
      </c>
      <c r="AF141" s="84" t="s">
        <v>82</v>
      </c>
      <c r="AG141" s="28">
        <v>8.2975999999999992</v>
      </c>
      <c r="AH141" s="28">
        <v>9.6036999999999999</v>
      </c>
      <c r="AI141" s="28">
        <v>4.1738</v>
      </c>
      <c r="AJ141" s="28">
        <v>23.130299999999998</v>
      </c>
      <c r="AK141" s="28">
        <v>0.67689999999999995</v>
      </c>
      <c r="AL141" s="84" t="s">
        <v>82</v>
      </c>
      <c r="AM141" s="28">
        <f>J157</f>
        <v>13.178800000000001</v>
      </c>
      <c r="AN141" s="28">
        <f>K157</f>
        <v>16.106200000000001</v>
      </c>
      <c r="AO141" s="28">
        <f>L157</f>
        <v>7.6463999999999999</v>
      </c>
      <c r="AP141" s="28">
        <f>M157</f>
        <v>28.91</v>
      </c>
      <c r="AQ141" s="28">
        <f>N157</f>
        <v>0.54139999999999999</v>
      </c>
      <c r="AR141" s="84" t="s">
        <v>82</v>
      </c>
      <c r="AS141" s="28">
        <f>AA5</f>
        <v>13.5328</v>
      </c>
      <c r="AT141" s="28">
        <f>AB5</f>
        <v>17.965199999999999</v>
      </c>
      <c r="AU141" s="28">
        <f>AC5</f>
        <v>0</v>
      </c>
      <c r="AV141" s="28">
        <f>AD5</f>
        <v>46.680399999999999</v>
      </c>
      <c r="AW141" s="28">
        <f>AE5</f>
        <v>0</v>
      </c>
      <c r="AX141" s="84" t="s">
        <v>82</v>
      </c>
      <c r="AY141" s="28">
        <f>U110</f>
        <v>8.9920000000000009</v>
      </c>
      <c r="AZ141" s="28">
        <f>V110</f>
        <v>11.191800000000001</v>
      </c>
      <c r="BA141" s="28">
        <v>0</v>
      </c>
      <c r="BB141" s="28">
        <f>W110</f>
        <v>25.1218</v>
      </c>
      <c r="BC141" s="69">
        <v>0</v>
      </c>
    </row>
    <row r="142" spans="1:84" x14ac:dyDescent="0.2">
      <c r="A142" t="s">
        <v>31</v>
      </c>
      <c r="B142">
        <v>0</v>
      </c>
      <c r="D142" t="s">
        <v>32</v>
      </c>
      <c r="E142">
        <v>0.92</v>
      </c>
      <c r="G142" t="s">
        <v>33</v>
      </c>
      <c r="H142" t="s">
        <v>185</v>
      </c>
      <c r="I142" t="s">
        <v>35</v>
      </c>
      <c r="J142">
        <v>7.0910000000000002</v>
      </c>
      <c r="K142">
        <v>7.6292999999999997</v>
      </c>
      <c r="L142">
        <v>4.4596999999999998</v>
      </c>
      <c r="M142">
        <v>15.6005</v>
      </c>
      <c r="N142">
        <v>1.1317999999999999</v>
      </c>
      <c r="T142" s="96"/>
      <c r="U142" s="28">
        <f>J170</f>
        <v>14.4557</v>
      </c>
      <c r="V142" s="28">
        <f>K170</f>
        <v>15.633800000000001</v>
      </c>
      <c r="W142" s="28">
        <f>L170</f>
        <v>5.1280000000000001</v>
      </c>
      <c r="X142" s="28">
        <f>M170</f>
        <v>33.313800000000001</v>
      </c>
      <c r="Y142" s="28">
        <f>N170</f>
        <v>0.12230000000000001</v>
      </c>
      <c r="Z142" s="84"/>
      <c r="AA142" s="28"/>
      <c r="AB142" s="28"/>
      <c r="AC142" s="28"/>
      <c r="AD142" s="28"/>
      <c r="AE142" s="28"/>
      <c r="AF142" s="84"/>
      <c r="AG142" s="28"/>
      <c r="AH142" s="28"/>
      <c r="AI142" s="28"/>
      <c r="AJ142" s="28"/>
      <c r="AK142" s="28"/>
      <c r="AL142" s="26" t="s">
        <v>82</v>
      </c>
      <c r="AM142" s="28">
        <f>J182</f>
        <v>13.9617</v>
      </c>
      <c r="AN142" s="28">
        <f>K182</f>
        <v>16.426600000000001</v>
      </c>
      <c r="AO142" s="28">
        <f>L182</f>
        <v>6.7683999999999997</v>
      </c>
      <c r="AP142" s="28">
        <f>M182</f>
        <v>38.971899999999998</v>
      </c>
      <c r="AQ142" s="28">
        <f>N182</f>
        <v>0.19409999999999999</v>
      </c>
      <c r="AR142" s="84" t="s">
        <v>90</v>
      </c>
      <c r="AS142" s="28">
        <v>15.8932</v>
      </c>
      <c r="AT142" s="28">
        <v>20.737400000000001</v>
      </c>
      <c r="AU142" s="28">
        <v>7.8642000000000003</v>
      </c>
      <c r="AV142" s="42">
        <v>31.618500000000001</v>
      </c>
      <c r="AW142" s="42">
        <v>2.1046999999999998</v>
      </c>
      <c r="AX142" s="84"/>
      <c r="AY142" s="28"/>
      <c r="AZ142" s="28"/>
      <c r="BA142" s="28"/>
      <c r="BB142" s="28"/>
      <c r="BC142" s="69"/>
      <c r="BS142" t="s">
        <v>47</v>
      </c>
      <c r="BT142">
        <v>2</v>
      </c>
      <c r="BU142" t="s">
        <v>48</v>
      </c>
      <c r="BV142" t="s">
        <v>49</v>
      </c>
      <c r="BW142">
        <v>2.5000000000000001E-2</v>
      </c>
    </row>
    <row r="143" spans="1:84" x14ac:dyDescent="0.2">
      <c r="T143" s="96"/>
      <c r="U143" s="28"/>
      <c r="V143" s="28"/>
      <c r="W143" s="28"/>
      <c r="X143" s="28"/>
      <c r="Y143" s="28"/>
      <c r="Z143" s="84"/>
      <c r="AA143" s="28"/>
      <c r="AB143" s="28"/>
      <c r="AC143" s="28"/>
      <c r="AD143" s="28"/>
      <c r="AE143" s="28"/>
      <c r="AF143" s="84"/>
      <c r="AG143" s="28"/>
      <c r="AH143" s="28"/>
      <c r="AI143" s="28"/>
      <c r="AJ143" s="28"/>
      <c r="AK143" s="28"/>
      <c r="AL143" s="84"/>
      <c r="AM143" s="28"/>
      <c r="AN143" s="28"/>
      <c r="AO143" s="28"/>
      <c r="AP143" s="42"/>
      <c r="AQ143" s="28"/>
      <c r="AR143" s="26" t="s">
        <v>82</v>
      </c>
      <c r="AS143" s="28">
        <v>14.042899999999999</v>
      </c>
      <c r="AT143" s="28">
        <v>15.420400000000001</v>
      </c>
      <c r="AU143" s="28">
        <v>0</v>
      </c>
      <c r="AV143" s="28">
        <v>26.0472</v>
      </c>
      <c r="AW143" s="28">
        <v>0.41310000000000002</v>
      </c>
      <c r="AX143" s="84"/>
      <c r="AY143" s="28"/>
      <c r="AZ143" s="28"/>
      <c r="BA143" s="28"/>
      <c r="BB143" s="28"/>
      <c r="BC143" s="69"/>
    </row>
    <row r="144" spans="1:84" x14ac:dyDescent="0.2">
      <c r="T144" s="96"/>
      <c r="U144" s="28"/>
      <c r="V144" s="28"/>
      <c r="W144" s="28"/>
      <c r="X144" s="28"/>
      <c r="Y144" s="28"/>
      <c r="Z144" s="84"/>
      <c r="AA144" s="28">
        <v>19.9832</v>
      </c>
      <c r="AB144" s="28">
        <v>29.326499999999999</v>
      </c>
      <c r="AC144" s="28">
        <v>10.5487</v>
      </c>
      <c r="AD144" s="28">
        <v>43.165799999999997</v>
      </c>
      <c r="AE144" s="28">
        <v>1.9289000000000001</v>
      </c>
      <c r="AF144" s="84"/>
      <c r="AG144" s="28">
        <f>BA99</f>
        <v>10.731299999999999</v>
      </c>
      <c r="AH144" s="28">
        <f>BB99</f>
        <v>14.257999999999999</v>
      </c>
      <c r="AI144" s="28">
        <f>BC99</f>
        <v>6.0736999999999997</v>
      </c>
      <c r="AJ144" s="28">
        <f>BD99</f>
        <v>29.104500000000002</v>
      </c>
      <c r="AK144" s="42">
        <f>BE99</f>
        <v>1.08</v>
      </c>
      <c r="AL144" s="84"/>
      <c r="AM144" s="28"/>
      <c r="AN144" s="28"/>
      <c r="AO144" s="28"/>
      <c r="AP144" s="42"/>
      <c r="AQ144" s="28"/>
      <c r="AR144" s="84"/>
      <c r="AS144" s="28"/>
      <c r="AT144" s="28"/>
      <c r="AU144" s="28"/>
      <c r="AV144" s="28"/>
      <c r="AW144" s="28"/>
      <c r="AX144" s="26" t="s">
        <v>82</v>
      </c>
      <c r="AY144" s="28">
        <f>BA111</f>
        <v>8.1862999999999992</v>
      </c>
      <c r="AZ144" s="28">
        <f>BB111</f>
        <v>10.398899999999999</v>
      </c>
      <c r="BA144" s="42">
        <f>BC111</f>
        <v>3.4975000000000001</v>
      </c>
      <c r="BB144" s="28">
        <f>BD111</f>
        <v>20.526700000000002</v>
      </c>
      <c r="BC144" s="69">
        <f>BE111</f>
        <v>0.66830000000000001</v>
      </c>
    </row>
    <row r="145" spans="1:84" x14ac:dyDescent="0.2">
      <c r="A145" t="s">
        <v>36</v>
      </c>
      <c r="B145">
        <v>2</v>
      </c>
      <c r="C145" t="s">
        <v>37</v>
      </c>
      <c r="D145" t="s">
        <v>38</v>
      </c>
      <c r="E145" t="s">
        <v>116</v>
      </c>
      <c r="H145" t="s">
        <v>125</v>
      </c>
      <c r="I145" t="s">
        <v>17</v>
      </c>
      <c r="J145">
        <v>-1455.0689</v>
      </c>
      <c r="K145">
        <v>-933.9615</v>
      </c>
      <c r="L145">
        <v>-549.69780000000003</v>
      </c>
      <c r="M145">
        <v>45.478000000000002</v>
      </c>
      <c r="N145">
        <v>1398.2731000000001</v>
      </c>
      <c r="T145" s="97" t="s">
        <v>222</v>
      </c>
      <c r="U145" s="28">
        <v>16.3521</v>
      </c>
      <c r="V145" s="28">
        <f>K230</f>
        <v>16.3978</v>
      </c>
      <c r="W145" s="28">
        <f>L230</f>
        <v>7.7579000000000002</v>
      </c>
      <c r="X145" s="28">
        <f>M230</f>
        <v>32.852800000000002</v>
      </c>
      <c r="Y145" s="28">
        <f>N230</f>
        <v>0.69450000000000001</v>
      </c>
      <c r="Z145" s="82" t="s">
        <v>222</v>
      </c>
      <c r="AA145" s="28">
        <f>U6</f>
        <v>20.436800000000002</v>
      </c>
      <c r="AB145" s="28">
        <f>V6</f>
        <v>27.625599999999999</v>
      </c>
      <c r="AC145" s="28">
        <f>W6</f>
        <v>11.3162</v>
      </c>
      <c r="AD145" s="28">
        <f>X6</f>
        <v>58.073900000000002</v>
      </c>
      <c r="AE145" s="28">
        <f>Y6</f>
        <v>0</v>
      </c>
      <c r="AF145" s="82" t="s">
        <v>222</v>
      </c>
      <c r="AG145" s="28"/>
      <c r="AH145" s="28"/>
      <c r="AI145" s="28"/>
      <c r="AJ145" s="28"/>
      <c r="AK145" s="28"/>
      <c r="AL145" s="82" t="s">
        <v>222</v>
      </c>
      <c r="AM145" s="28">
        <f>J206</f>
        <v>11.5801</v>
      </c>
      <c r="AN145" s="28">
        <f>K206</f>
        <v>17.633199999999999</v>
      </c>
      <c r="AO145" s="28">
        <f>L206</f>
        <v>9.3393999999999995</v>
      </c>
      <c r="AP145" s="28">
        <f>M206</f>
        <v>38.039499999999997</v>
      </c>
      <c r="AQ145" s="28">
        <f>N206</f>
        <v>0.79520000000000002</v>
      </c>
      <c r="AR145" s="82" t="s">
        <v>222</v>
      </c>
      <c r="AS145" s="77">
        <f>AA6</f>
        <v>13.284800000000001</v>
      </c>
      <c r="AT145" s="77">
        <f>AB6</f>
        <v>20.415199999999999</v>
      </c>
      <c r="AU145" s="77">
        <f>AC6</f>
        <v>10.7334</v>
      </c>
      <c r="AV145" s="78" t="s">
        <v>284</v>
      </c>
      <c r="AW145" s="77">
        <v>0</v>
      </c>
      <c r="AX145" s="82"/>
      <c r="AY145" s="28"/>
      <c r="AZ145" s="28"/>
      <c r="BA145" s="28"/>
      <c r="BB145" s="28"/>
      <c r="BC145" s="69"/>
    </row>
    <row r="146" spans="1:84" x14ac:dyDescent="0.2">
      <c r="A146" t="s">
        <v>41</v>
      </c>
      <c r="B146">
        <v>4</v>
      </c>
      <c r="C146" t="s">
        <v>42</v>
      </c>
      <c r="D146" t="s">
        <v>43</v>
      </c>
      <c r="E146">
        <v>-2</v>
      </c>
      <c r="F146" t="s">
        <v>44</v>
      </c>
      <c r="H146" t="s">
        <v>126</v>
      </c>
      <c r="I146" t="s">
        <v>44</v>
      </c>
      <c r="J146">
        <v>-344.88420000000002</v>
      </c>
      <c r="K146">
        <v>157.0403</v>
      </c>
      <c r="L146">
        <v>914.02980000000002</v>
      </c>
      <c r="M146">
        <v>1627.5658000000001</v>
      </c>
      <c r="N146">
        <v>201.16380000000001</v>
      </c>
      <c r="T146" s="97"/>
      <c r="U146" s="28">
        <f>J194</f>
        <v>18.355799999999999</v>
      </c>
      <c r="V146" s="28">
        <f>K194</f>
        <v>22.508800000000001</v>
      </c>
      <c r="W146" s="28">
        <v>9.2354000000000003</v>
      </c>
      <c r="X146" s="28">
        <f>M194</f>
        <v>37.616799999999998</v>
      </c>
      <c r="Y146" s="28">
        <f>N194</f>
        <v>0.67959999999999998</v>
      </c>
      <c r="Z146" s="82"/>
      <c r="AA146" s="28"/>
      <c r="AB146" s="28"/>
      <c r="AC146" s="28"/>
      <c r="AD146" s="28"/>
      <c r="AE146" s="28"/>
      <c r="AF146" s="82"/>
      <c r="AG146" s="28"/>
      <c r="AH146" s="28"/>
      <c r="AI146" s="28"/>
      <c r="AJ146" s="28"/>
      <c r="AK146" s="28"/>
      <c r="AL146" s="82"/>
      <c r="AM146" s="28">
        <f>J242</f>
        <v>13.635300000000001</v>
      </c>
      <c r="AN146" s="28">
        <f>K242</f>
        <v>19.5307</v>
      </c>
      <c r="AO146" s="28">
        <f>L242</f>
        <v>10.997199999999999</v>
      </c>
      <c r="AP146" s="28">
        <f>M242</f>
        <v>42.731999999999999</v>
      </c>
      <c r="AQ146" s="28">
        <f>N242</f>
        <v>0.49159999999999998</v>
      </c>
      <c r="AR146" s="82" t="s">
        <v>222</v>
      </c>
      <c r="AS146" s="28"/>
      <c r="AT146" s="28"/>
      <c r="AU146" s="28"/>
      <c r="AV146" s="28"/>
      <c r="AW146" s="28"/>
      <c r="AX146" s="82" t="s">
        <v>222</v>
      </c>
      <c r="AY146" s="28">
        <f>AA58-$AE$58</f>
        <v>11.369899999999999</v>
      </c>
      <c r="AZ146" s="28">
        <f>AB58-$AE$58</f>
        <v>16.033900000000003</v>
      </c>
      <c r="BA146" s="28">
        <f>AC58-$AE$58</f>
        <v>8.3239000000000001</v>
      </c>
      <c r="BB146" s="28">
        <f>AD58-$AE$58</f>
        <v>26.708600000000001</v>
      </c>
      <c r="BC146" s="69">
        <v>0</v>
      </c>
    </row>
    <row r="147" spans="1:84" x14ac:dyDescent="0.2">
      <c r="T147" s="97"/>
      <c r="U147" s="28"/>
      <c r="V147" s="28"/>
      <c r="W147" s="28"/>
      <c r="X147" s="28"/>
      <c r="Y147" s="28"/>
      <c r="Z147" s="82"/>
      <c r="AA147" s="28">
        <v>19.7394</v>
      </c>
      <c r="AB147" s="28">
        <v>24.3645</v>
      </c>
      <c r="AC147" s="28">
        <v>10.2455</v>
      </c>
      <c r="AD147" s="42">
        <v>56.2256</v>
      </c>
      <c r="AE147" s="28"/>
      <c r="AF147" s="82" t="s">
        <v>222</v>
      </c>
      <c r="AG147" s="28">
        <v>12.3393</v>
      </c>
      <c r="AH147" s="28">
        <v>16.189900000000002</v>
      </c>
      <c r="AI147" s="28">
        <v>5.6585999999999999</v>
      </c>
      <c r="AJ147" s="28">
        <v>27.4956</v>
      </c>
      <c r="AK147" s="28">
        <v>0.88519999999999999</v>
      </c>
      <c r="AL147" s="82"/>
      <c r="AM147" s="28"/>
      <c r="AN147" s="28"/>
      <c r="AO147" s="28"/>
      <c r="AP147" s="28"/>
      <c r="AQ147" s="28"/>
      <c r="AR147" s="82"/>
      <c r="AS147" s="28"/>
      <c r="AT147" s="28"/>
      <c r="AU147" s="28"/>
      <c r="AV147" s="28"/>
      <c r="AW147" s="28"/>
      <c r="AX147" s="82"/>
      <c r="AY147" s="28"/>
      <c r="AZ147" s="28"/>
      <c r="BA147" s="28"/>
      <c r="BB147" s="28"/>
      <c r="BC147" s="69"/>
    </row>
    <row r="148" spans="1:84" x14ac:dyDescent="0.2">
      <c r="A148" t="s">
        <v>47</v>
      </c>
      <c r="B148">
        <v>2</v>
      </c>
      <c r="C148" t="s">
        <v>48</v>
      </c>
      <c r="D148" t="s">
        <v>49</v>
      </c>
      <c r="E148">
        <v>2.5000000000000001E-2</v>
      </c>
      <c r="T148" s="97"/>
      <c r="U148" s="28">
        <f>J218</f>
        <v>21.950600000000001</v>
      </c>
      <c r="V148" s="28">
        <f>K218</f>
        <v>27.636800000000001</v>
      </c>
      <c r="W148" s="28">
        <v>10</v>
      </c>
      <c r="X148" s="28">
        <f>M218</f>
        <v>49.261899999999997</v>
      </c>
      <c r="Y148" s="28">
        <f>N218</f>
        <v>2.1408</v>
      </c>
      <c r="Z148" s="82"/>
      <c r="AA148" s="28"/>
      <c r="AB148" s="28"/>
      <c r="AC148" s="28"/>
      <c r="AD148" s="28"/>
      <c r="AE148" s="28"/>
      <c r="AF148" s="82" t="s">
        <v>222</v>
      </c>
      <c r="AG148" s="52">
        <f>CB136</f>
        <v>15.078799999999999</v>
      </c>
      <c r="AH148" s="52">
        <f>CC136</f>
        <v>21.567499999999999</v>
      </c>
      <c r="AI148" s="52">
        <v>9.8342600000000004</v>
      </c>
      <c r="AJ148" s="52">
        <f>CE136</f>
        <v>37.129800000000003</v>
      </c>
      <c r="AK148" s="52">
        <f>CF136</f>
        <v>0.22650000000000001</v>
      </c>
      <c r="AL148" s="82"/>
      <c r="AM148" s="28"/>
      <c r="AN148" s="28"/>
      <c r="AO148" s="28"/>
      <c r="AP148" s="28"/>
      <c r="AQ148" s="28"/>
      <c r="AR148" s="82"/>
      <c r="AS148" s="28"/>
      <c r="AT148" s="28"/>
      <c r="AU148" s="28"/>
      <c r="AV148" s="28"/>
      <c r="AW148" s="28"/>
      <c r="AX148" s="82" t="s">
        <v>222</v>
      </c>
      <c r="AY148" s="28"/>
      <c r="AZ148" s="28"/>
      <c r="BA148" s="28">
        <v>0</v>
      </c>
      <c r="BB148" s="28">
        <v>0</v>
      </c>
      <c r="BC148" s="98">
        <v>0</v>
      </c>
      <c r="BS148" s="3" t="s">
        <v>300</v>
      </c>
      <c r="BT148" s="3"/>
      <c r="BU148" s="3"/>
      <c r="BV148" s="3"/>
      <c r="BW148" t="s">
        <v>303</v>
      </c>
    </row>
    <row r="149" spans="1:84" x14ac:dyDescent="0.2">
      <c r="T149" s="104" t="s">
        <v>223</v>
      </c>
      <c r="U149" s="86" t="s">
        <v>10</v>
      </c>
      <c r="V149" s="86"/>
      <c r="W149" s="86"/>
      <c r="X149" s="86"/>
      <c r="Y149" s="86"/>
      <c r="Z149" s="105" t="s">
        <v>223</v>
      </c>
      <c r="AA149" s="86" t="s">
        <v>10</v>
      </c>
      <c r="AB149" s="86"/>
      <c r="AC149" s="86"/>
      <c r="AD149" s="86"/>
      <c r="AE149" s="86"/>
      <c r="AF149" s="105" t="s">
        <v>223</v>
      </c>
      <c r="AG149" s="86" t="s">
        <v>10</v>
      </c>
      <c r="AH149" s="86"/>
      <c r="AI149" s="86"/>
      <c r="AJ149" s="86"/>
      <c r="AK149" s="86"/>
      <c r="AL149" s="105" t="s">
        <v>223</v>
      </c>
      <c r="AM149" s="90" t="s">
        <v>51</v>
      </c>
      <c r="AN149" s="90"/>
      <c r="AO149" s="90"/>
      <c r="AP149" s="90"/>
      <c r="AQ149" s="90"/>
      <c r="AR149" s="105" t="s">
        <v>223</v>
      </c>
      <c r="AS149" s="90" t="s">
        <v>51</v>
      </c>
      <c r="AT149" s="90"/>
      <c r="AU149" s="90"/>
      <c r="AV149" s="90"/>
      <c r="AW149" s="90"/>
      <c r="AX149" s="105" t="s">
        <v>223</v>
      </c>
      <c r="AY149" s="90" t="s">
        <v>51</v>
      </c>
      <c r="AZ149" s="90"/>
      <c r="BA149" s="90"/>
      <c r="BB149" s="90"/>
      <c r="BC149" s="91"/>
      <c r="BS149" t="s">
        <v>109</v>
      </c>
      <c r="BT149" t="s">
        <v>110</v>
      </c>
      <c r="BU149" t="s">
        <v>111</v>
      </c>
      <c r="BV149" t="s">
        <v>4</v>
      </c>
      <c r="BW149" t="s">
        <v>5</v>
      </c>
      <c r="BY149" t="s">
        <v>6</v>
      </c>
      <c r="BZ149" t="s">
        <v>7</v>
      </c>
      <c r="CA149" t="s">
        <v>8</v>
      </c>
      <c r="CB149">
        <v>1</v>
      </c>
      <c r="CC149">
        <v>2</v>
      </c>
      <c r="CD149">
        <v>3</v>
      </c>
      <c r="CE149">
        <v>4</v>
      </c>
      <c r="CF149">
        <v>5</v>
      </c>
    </row>
    <row r="150" spans="1:84" x14ac:dyDescent="0.2">
      <c r="A150" s="4" t="s">
        <v>221</v>
      </c>
      <c r="B150" s="4"/>
      <c r="C150" s="4"/>
      <c r="D150" s="35" t="s">
        <v>51</v>
      </c>
      <c r="T150" s="99"/>
      <c r="U150" s="41" t="s">
        <v>60</v>
      </c>
      <c r="V150" s="41" t="s">
        <v>180</v>
      </c>
      <c r="W150" s="41" t="s">
        <v>181</v>
      </c>
      <c r="X150" s="41" t="s">
        <v>182</v>
      </c>
      <c r="Y150" s="41" t="s">
        <v>59</v>
      </c>
      <c r="Z150" s="28"/>
      <c r="AA150" s="41" t="s">
        <v>60</v>
      </c>
      <c r="AB150" s="41" t="s">
        <v>180</v>
      </c>
      <c r="AC150" s="41" t="s">
        <v>181</v>
      </c>
      <c r="AD150" s="41" t="s">
        <v>182</v>
      </c>
      <c r="AE150" s="41" t="s">
        <v>59</v>
      </c>
      <c r="AF150" s="28"/>
      <c r="AG150" s="41" t="s">
        <v>60</v>
      </c>
      <c r="AH150" s="41" t="s">
        <v>180</v>
      </c>
      <c r="AI150" s="41" t="s">
        <v>181</v>
      </c>
      <c r="AJ150" s="41" t="s">
        <v>182</v>
      </c>
      <c r="AK150" s="41" t="s">
        <v>59</v>
      </c>
      <c r="AL150" s="28"/>
      <c r="AM150" s="41" t="s">
        <v>60</v>
      </c>
      <c r="AN150" s="41" t="s">
        <v>180</v>
      </c>
      <c r="AO150" s="41" t="s">
        <v>181</v>
      </c>
      <c r="AP150" s="41" t="s">
        <v>182</v>
      </c>
      <c r="AQ150" s="41" t="s">
        <v>59</v>
      </c>
      <c r="AR150" s="28"/>
      <c r="AS150" s="41" t="s">
        <v>60</v>
      </c>
      <c r="AT150" s="41" t="s">
        <v>180</v>
      </c>
      <c r="AU150" s="41" t="s">
        <v>181</v>
      </c>
      <c r="AV150" s="41" t="s">
        <v>182</v>
      </c>
      <c r="AW150" s="41" t="s">
        <v>59</v>
      </c>
      <c r="AX150" s="28"/>
      <c r="AY150" s="41" t="s">
        <v>60</v>
      </c>
      <c r="AZ150" s="41" t="s">
        <v>180</v>
      </c>
      <c r="BA150" s="41" t="s">
        <v>181</v>
      </c>
      <c r="BB150" s="41" t="s">
        <v>182</v>
      </c>
      <c r="BC150" s="93" t="s">
        <v>59</v>
      </c>
      <c r="BS150" t="s">
        <v>9</v>
      </c>
      <c r="BV150" t="s">
        <v>11</v>
      </c>
      <c r="BW150">
        <v>30</v>
      </c>
      <c r="BX150" t="s">
        <v>12</v>
      </c>
      <c r="BZ150" t="s">
        <v>13</v>
      </c>
      <c r="CB150">
        <v>0</v>
      </c>
      <c r="CC150">
        <v>0</v>
      </c>
      <c r="CD150">
        <v>0</v>
      </c>
      <c r="CE150">
        <v>0</v>
      </c>
      <c r="CF150">
        <v>0</v>
      </c>
    </row>
    <row r="151" spans="1:84" x14ac:dyDescent="0.2">
      <c r="A151" t="s">
        <v>109</v>
      </c>
      <c r="B151" t="s">
        <v>110</v>
      </c>
      <c r="C151" t="s">
        <v>120</v>
      </c>
      <c r="D151" t="s">
        <v>4</v>
      </c>
      <c r="E151" t="s">
        <v>5</v>
      </c>
      <c r="G151" t="s">
        <v>6</v>
      </c>
      <c r="H151" t="s">
        <v>7</v>
      </c>
      <c r="I151" t="s">
        <v>8</v>
      </c>
      <c r="J151">
        <v>1</v>
      </c>
      <c r="K151">
        <v>2</v>
      </c>
      <c r="L151">
        <v>3</v>
      </c>
      <c r="M151">
        <v>4</v>
      </c>
      <c r="N151">
        <v>5</v>
      </c>
      <c r="T151" s="94" t="s">
        <v>83</v>
      </c>
      <c r="U151" s="28">
        <f>AVERAGE(U137:U139)</f>
        <v>9.3505000000000003</v>
      </c>
      <c r="V151" s="28">
        <f>AVERAGE(V137:V139)</f>
        <v>9.5013000000000005</v>
      </c>
      <c r="W151" s="28">
        <f>AVERAGE(W137:W139)</f>
        <v>3.01695</v>
      </c>
      <c r="X151" s="28">
        <f>AVERAGE(X137:X139)</f>
        <v>19.514749999999999</v>
      </c>
      <c r="Y151" s="28">
        <f>AVERAGE(Y137:Y139)</f>
        <v>1.0221</v>
      </c>
      <c r="Z151" s="83" t="s">
        <v>83</v>
      </c>
      <c r="AA151" s="28">
        <f>AVERAGE(AA137:AA139)</f>
        <v>8.7249499999999998</v>
      </c>
      <c r="AB151" s="28">
        <f>AVERAGE(AB137:AB139)</f>
        <v>8.9847999999999999</v>
      </c>
      <c r="AC151" s="28">
        <f>AVERAGE(AC137:AC139)</f>
        <v>2.7573500000000002</v>
      </c>
      <c r="AD151" s="28">
        <f>AVERAGE(AD137:AD139)</f>
        <v>20.370350000000002</v>
      </c>
      <c r="AE151" s="28">
        <f>AVERAGE(AE137:AE139)</f>
        <v>0</v>
      </c>
      <c r="AF151" s="83" t="s">
        <v>83</v>
      </c>
      <c r="AG151" s="28">
        <f>AVERAGE(AG137:AG139)</f>
        <v>7.5786000000000007</v>
      </c>
      <c r="AH151" s="28">
        <f>AVERAGE(AH137:AH139)</f>
        <v>8.5779500000000013</v>
      </c>
      <c r="AI151" s="28">
        <f>AVERAGE(AI137:AI139)</f>
        <v>2.3281000000000001</v>
      </c>
      <c r="AJ151" s="28">
        <f>AVERAGE(AJ137:AJ139)</f>
        <v>17.999399999999998</v>
      </c>
      <c r="AK151" s="28">
        <f>AVERAGE(AK137:AK139)</f>
        <v>0.38745000000000002</v>
      </c>
      <c r="AL151" s="83" t="s">
        <v>83</v>
      </c>
      <c r="AM151" s="28">
        <f>AVERAGE(AM137:AM141)</f>
        <v>8.7142999999999997</v>
      </c>
      <c r="AN151" s="28">
        <f>AVERAGE(AN137:AN141)</f>
        <v>9.744724999999999</v>
      </c>
      <c r="AO151" s="28">
        <f>AVERAGE(AO137:AO141)</f>
        <v>5.344125</v>
      </c>
      <c r="AP151" s="28">
        <f>AVERAGE(AP137:AP141)</f>
        <v>21.386199999999999</v>
      </c>
      <c r="AQ151" s="28">
        <f>AVERAGE(AQ137:AQ141)</f>
        <v>0.70037499999999997</v>
      </c>
      <c r="AR151" s="83" t="s">
        <v>83</v>
      </c>
      <c r="AS151" s="28">
        <f>AVERAGE(AS137:AS139)</f>
        <v>5.7874499999999998</v>
      </c>
      <c r="AT151" s="28">
        <f>AVERAGE(AT137:AT139)</f>
        <v>6.33805</v>
      </c>
      <c r="AU151" s="28">
        <f>AVERAGE(AU137:AU139)</f>
        <v>1.67675</v>
      </c>
      <c r="AV151" s="28">
        <f>AVERAGE(AV137:AV139)</f>
        <v>16.565249999999999</v>
      </c>
      <c r="AW151" s="28">
        <f>AVERAGE(AW137:AW139)</f>
        <v>0</v>
      </c>
      <c r="AX151" s="83" t="s">
        <v>83</v>
      </c>
      <c r="AY151" s="28">
        <f>AVERAGE(AY137:AY139)</f>
        <v>4.6924999999999999</v>
      </c>
      <c r="AZ151" s="28">
        <f>AVERAGE(AZ137:AZ139)</f>
        <v>5.7362000000000002</v>
      </c>
      <c r="BA151" s="28">
        <f>AVERAGE(BA137:BA139)</f>
        <v>0</v>
      </c>
      <c r="BB151" s="28">
        <f>AVERAGE(BB137:BB139)</f>
        <v>8.0356500000000004</v>
      </c>
      <c r="BC151" s="69">
        <f>AVERAGE(BC137:BC139)</f>
        <v>0</v>
      </c>
      <c r="BS151" t="s">
        <v>14</v>
      </c>
      <c r="BT151" t="s">
        <v>112</v>
      </c>
      <c r="BV151" t="s">
        <v>16</v>
      </c>
      <c r="BW151">
        <v>215.28</v>
      </c>
      <c r="BX151" t="s">
        <v>17</v>
      </c>
      <c r="BZ151" t="s">
        <v>18</v>
      </c>
      <c r="CB151" s="1">
        <v>7.3576388888888886E-2</v>
      </c>
      <c r="CC151" s="1">
        <v>7.9571759259259259E-2</v>
      </c>
      <c r="CD151" s="1">
        <v>8.6157407407407405E-2</v>
      </c>
      <c r="CE151" s="1">
        <v>9.0057870370370371E-2</v>
      </c>
      <c r="CF151" s="1">
        <v>9.4004629629629632E-2</v>
      </c>
    </row>
    <row r="152" spans="1:84" x14ac:dyDescent="0.2">
      <c r="A152" t="s">
        <v>9</v>
      </c>
      <c r="D152" t="s">
        <v>11</v>
      </c>
      <c r="E152">
        <v>30</v>
      </c>
      <c r="F152" t="s">
        <v>12</v>
      </c>
      <c r="H152" t="s">
        <v>13</v>
      </c>
      <c r="J152">
        <v>0</v>
      </c>
      <c r="K152">
        <v>0</v>
      </c>
      <c r="L152">
        <v>0</v>
      </c>
      <c r="M152">
        <v>0</v>
      </c>
      <c r="N152">
        <v>0</v>
      </c>
      <c r="T152" s="96" t="s">
        <v>82</v>
      </c>
      <c r="U152" s="28">
        <f>U142</f>
        <v>14.4557</v>
      </c>
      <c r="V152" s="28">
        <f>V142</f>
        <v>15.633800000000001</v>
      </c>
      <c r="W152" s="28">
        <f>W142</f>
        <v>5.1280000000000001</v>
      </c>
      <c r="X152" s="28">
        <f>X142</f>
        <v>33.313800000000001</v>
      </c>
      <c r="Y152" s="28">
        <f>Y142</f>
        <v>0.12230000000000001</v>
      </c>
      <c r="Z152" s="84" t="s">
        <v>82</v>
      </c>
      <c r="AA152" s="28">
        <f>AVERAGE(AA141:AA144)</f>
        <v>17.26605</v>
      </c>
      <c r="AB152" s="28">
        <f>AVERAGE(AB141:AB144)</f>
        <v>23.942700000000002</v>
      </c>
      <c r="AC152" s="28">
        <f>AVERAGE(AC141:AC144)</f>
        <v>9.2661250000000006</v>
      </c>
      <c r="AD152" s="28">
        <f>AVERAGE(AD141:AD144)</f>
        <v>42.850949999999997</v>
      </c>
      <c r="AE152" s="28">
        <f>AVERAGE(AE141:AE144)</f>
        <v>0.96445000000000003</v>
      </c>
      <c r="AF152" s="84" t="s">
        <v>82</v>
      </c>
      <c r="AG152" s="28">
        <f>AVERAGE(AG141:AG144)</f>
        <v>9.5144500000000001</v>
      </c>
      <c r="AH152" s="28">
        <f>AVERAGE(AH141:AH144)</f>
        <v>11.93085</v>
      </c>
      <c r="AI152" s="28">
        <f>AVERAGE(AI141:AI144)</f>
        <v>5.1237499999999994</v>
      </c>
      <c r="AJ152" s="28">
        <f>AVERAGE(AJ141:AJ144)</f>
        <v>26.1174</v>
      </c>
      <c r="AK152" s="28">
        <f>AVERAGE(AK141:AK144)</f>
        <v>0.87844999999999995</v>
      </c>
      <c r="AL152" s="84" t="s">
        <v>82</v>
      </c>
      <c r="AM152" s="42">
        <f>AVERAGE(AM141:AM145)</f>
        <v>12.906866666666668</v>
      </c>
      <c r="AN152" s="42">
        <f>AVERAGE(AN141:AN145)</f>
        <v>16.721999999999998</v>
      </c>
      <c r="AO152" s="42">
        <f>AVERAGE(AO141:AO145)</f>
        <v>7.9180666666666655</v>
      </c>
      <c r="AP152" s="42">
        <f>AVERAGE(AP141:AP145)</f>
        <v>35.307133333333333</v>
      </c>
      <c r="AQ152" s="42">
        <f>AVERAGE(AQ141:AQ145)</f>
        <v>0.51023333333333332</v>
      </c>
      <c r="AR152" s="84" t="s">
        <v>82</v>
      </c>
      <c r="AS152" s="42">
        <f>AVERAGE(AS141:AS144)</f>
        <v>14.489633333333336</v>
      </c>
      <c r="AT152" s="42">
        <f>AVERAGE(AT141:AT144)</f>
        <v>18.041</v>
      </c>
      <c r="AU152" s="42">
        <f>AVERAGE(AU141:AU144)</f>
        <v>2.6214</v>
      </c>
      <c r="AV152" s="42">
        <f>AVERAGE(AV141:AV144)</f>
        <v>34.782033333333338</v>
      </c>
      <c r="AW152" s="42">
        <f>AVERAGE(AW141:AW144)</f>
        <v>0.83926666666666661</v>
      </c>
      <c r="AX152" s="84" t="s">
        <v>82</v>
      </c>
      <c r="AY152" s="42">
        <f>AVERAGE(AY141:AY144)</f>
        <v>8.5891500000000001</v>
      </c>
      <c r="AZ152" s="42">
        <f>AVERAGE(AZ141:AZ144)</f>
        <v>10.795349999999999</v>
      </c>
      <c r="BA152" s="42">
        <f>AVERAGE(BA141:BA144)</f>
        <v>1.74875</v>
      </c>
      <c r="BB152" s="42">
        <f>AVERAGE(BB141:BB144)</f>
        <v>22.824249999999999</v>
      </c>
      <c r="BC152" s="98">
        <f>AVERAGE(BC141:BC144)</f>
        <v>0.33415</v>
      </c>
      <c r="BS152" t="s">
        <v>19</v>
      </c>
      <c r="BT152" t="s">
        <v>217</v>
      </c>
      <c r="BV152" t="s">
        <v>21</v>
      </c>
      <c r="BW152">
        <v>1.7730999999999999</v>
      </c>
      <c r="BX152" t="s">
        <v>22</v>
      </c>
      <c r="BZ152" t="s">
        <v>23</v>
      </c>
      <c r="CB152" s="1">
        <v>7.3993055555555562E-2</v>
      </c>
      <c r="CC152" s="1">
        <v>8.0231481481481473E-2</v>
      </c>
      <c r="CD152" s="1">
        <v>8.6400462962962957E-2</v>
      </c>
      <c r="CE152" s="1">
        <v>9.0115740740740746E-2</v>
      </c>
      <c r="CF152" s="1">
        <v>9.4074074074074074E-2</v>
      </c>
    </row>
    <row r="153" spans="1:84" x14ac:dyDescent="0.2">
      <c r="A153" t="s">
        <v>14</v>
      </c>
      <c r="D153" t="s">
        <v>16</v>
      </c>
      <c r="E153">
        <v>235.71</v>
      </c>
      <c r="F153" t="s">
        <v>17</v>
      </c>
      <c r="H153" t="s">
        <v>18</v>
      </c>
      <c r="J153" s="1">
        <v>9.5578703703703694E-2</v>
      </c>
      <c r="K153" s="1">
        <v>0.10578703703703703</v>
      </c>
      <c r="L153" s="1">
        <v>0.1097800925925926</v>
      </c>
      <c r="M153" s="1">
        <v>0.11664351851851852</v>
      </c>
      <c r="N153" s="1">
        <v>0.13297453703703704</v>
      </c>
      <c r="O153" s="1"/>
      <c r="P153" s="1"/>
      <c r="Q153" s="1"/>
      <c r="R153" s="1"/>
      <c r="T153" s="97" t="s">
        <v>222</v>
      </c>
      <c r="U153" s="28">
        <f>AVERAGE(U146:U148)</f>
        <v>20.153199999999998</v>
      </c>
      <c r="V153" s="28">
        <f t="shared" ref="V153:Y153" si="2">AVERAGE(V146:V148)</f>
        <v>25.072800000000001</v>
      </c>
      <c r="W153" s="28">
        <f t="shared" si="2"/>
        <v>9.6176999999999992</v>
      </c>
      <c r="X153" s="28">
        <f t="shared" si="2"/>
        <v>43.439349999999997</v>
      </c>
      <c r="Y153" s="28">
        <f t="shared" si="2"/>
        <v>1.4102000000000001</v>
      </c>
      <c r="Z153" s="82" t="s">
        <v>222</v>
      </c>
      <c r="AA153" s="28">
        <f>AVERAGE(AA145:AA148)</f>
        <v>20.088100000000001</v>
      </c>
      <c r="AB153" s="28">
        <f>AVERAGE(AB145:AB148)</f>
        <v>25.995049999999999</v>
      </c>
      <c r="AC153" s="28">
        <f>AVERAGE(AC145:AC148)</f>
        <v>10.780850000000001</v>
      </c>
      <c r="AD153" s="28">
        <f>AVERAGE(AD145:AD148)</f>
        <v>57.149749999999997</v>
      </c>
      <c r="AE153" s="28">
        <f>AVERAGE(AE145:AE148)</f>
        <v>0</v>
      </c>
      <c r="AF153" s="82" t="s">
        <v>222</v>
      </c>
      <c r="AG153" s="28">
        <f>AVERAGE(AG145:AG148)</f>
        <v>13.70905</v>
      </c>
      <c r="AH153" s="28">
        <f>AVERAGE(AH145:AH148)</f>
        <v>18.878700000000002</v>
      </c>
      <c r="AI153" s="28">
        <f>AVERAGE(AI145:AI148)</f>
        <v>7.7464300000000001</v>
      </c>
      <c r="AJ153" s="28">
        <f>AVERAGE(AJ145:AJ148)</f>
        <v>32.3127</v>
      </c>
      <c r="AK153" s="28">
        <f>AVERAGE(AK145:AK148)</f>
        <v>0.55584999999999996</v>
      </c>
      <c r="AL153" s="82" t="s">
        <v>222</v>
      </c>
      <c r="AM153" s="28">
        <f>AVERAGE(AM145:AM148)</f>
        <v>12.607700000000001</v>
      </c>
      <c r="AN153" s="28">
        <f>AVERAGE(AN145:AN148)</f>
        <v>18.581949999999999</v>
      </c>
      <c r="AO153" s="28">
        <f>AVERAGE(AO145:AO148)</f>
        <v>10.168299999999999</v>
      </c>
      <c r="AP153" s="28">
        <f>AVERAGE(AP145:AP148)</f>
        <v>40.385750000000002</v>
      </c>
      <c r="AQ153" s="28">
        <f>AVERAGE(AQ145:AQ148)</f>
        <v>0.64339999999999997</v>
      </c>
      <c r="AR153" s="82" t="s">
        <v>222</v>
      </c>
      <c r="AS153" s="28">
        <f>AVERAGE(AS145:AS146)</f>
        <v>13.284800000000001</v>
      </c>
      <c r="AT153" s="28">
        <f>AVERAGE(AT145:AT146)</f>
        <v>20.415199999999999</v>
      </c>
      <c r="AU153" s="28">
        <f>AVERAGE(AU145:AU146)</f>
        <v>10.7334</v>
      </c>
      <c r="AV153" s="28">
        <v>44.83</v>
      </c>
      <c r="AW153" s="28">
        <v>0</v>
      </c>
      <c r="AX153" s="82" t="s">
        <v>222</v>
      </c>
      <c r="AY153" s="28">
        <f>AVERAGE(AY146:AY148)</f>
        <v>11.369899999999999</v>
      </c>
      <c r="AZ153" s="28">
        <f>AVERAGE(AZ146:AZ148)</f>
        <v>16.033900000000003</v>
      </c>
      <c r="BA153" s="28">
        <f>AVERAGE(BA146:BA148)</f>
        <v>4.16195</v>
      </c>
      <c r="BB153" s="28">
        <f>AVERAGE(BB146:BB148)</f>
        <v>13.3543</v>
      </c>
      <c r="BC153" s="69">
        <f>AVERAGE(BC146:BC148)</f>
        <v>0</v>
      </c>
      <c r="BS153" t="s">
        <v>24</v>
      </c>
      <c r="BV153" t="s">
        <v>25</v>
      </c>
      <c r="BW153">
        <v>0</v>
      </c>
      <c r="BX153" t="s">
        <v>22</v>
      </c>
      <c r="BZ153" t="s">
        <v>26</v>
      </c>
      <c r="CB153">
        <v>18</v>
      </c>
      <c r="CC153">
        <v>28</v>
      </c>
      <c r="CD153">
        <v>10</v>
      </c>
      <c r="CE153">
        <v>2</v>
      </c>
      <c r="CF153">
        <v>2</v>
      </c>
    </row>
    <row r="154" spans="1:84" x14ac:dyDescent="0.2">
      <c r="A154" t="s">
        <v>19</v>
      </c>
      <c r="D154" t="s">
        <v>21</v>
      </c>
      <c r="E154">
        <v>2.2132999999999998</v>
      </c>
      <c r="F154" t="s">
        <v>22</v>
      </c>
      <c r="H154" t="s">
        <v>23</v>
      </c>
      <c r="J154" s="1">
        <v>9.5949074074074089E-2</v>
      </c>
      <c r="K154" s="1">
        <v>0.10699074074074073</v>
      </c>
      <c r="L154" s="1">
        <v>0.11005787037037036</v>
      </c>
      <c r="M154" s="1">
        <v>0.11692129629629629</v>
      </c>
      <c r="N154" s="1">
        <v>0.13743055555555556</v>
      </c>
      <c r="O154" s="1"/>
      <c r="P154" s="1"/>
      <c r="Q154" s="1"/>
      <c r="R154" s="1"/>
      <c r="T154" s="99" t="s">
        <v>224</v>
      </c>
      <c r="U154" s="28"/>
      <c r="V154" s="28"/>
      <c r="W154" s="28"/>
      <c r="X154" s="28"/>
      <c r="Y154" s="28"/>
      <c r="Z154" s="28" t="s">
        <v>224</v>
      </c>
      <c r="AA154" s="28"/>
      <c r="AB154" s="28"/>
      <c r="AC154" s="28"/>
      <c r="AD154" s="28"/>
      <c r="AE154" s="28"/>
      <c r="AF154" s="28" t="s">
        <v>224</v>
      </c>
      <c r="AG154" s="28"/>
      <c r="AH154" s="28"/>
      <c r="AI154" s="28"/>
      <c r="AJ154" s="28"/>
      <c r="AK154" s="28"/>
      <c r="AL154" s="28" t="s">
        <v>224</v>
      </c>
      <c r="AM154" s="28"/>
      <c r="AN154" s="28"/>
      <c r="AO154" s="28"/>
      <c r="AP154" s="28"/>
      <c r="AQ154" s="28"/>
      <c r="AR154" s="28" t="s">
        <v>224</v>
      </c>
      <c r="AS154" s="28"/>
      <c r="AT154" s="28"/>
      <c r="AU154" s="28"/>
      <c r="AV154" s="28"/>
      <c r="AW154" s="28"/>
      <c r="AX154" s="28" t="s">
        <v>224</v>
      </c>
      <c r="AY154" s="28"/>
      <c r="AZ154" s="28"/>
      <c r="BA154" s="28"/>
      <c r="BB154" s="28"/>
      <c r="BC154" s="69"/>
      <c r="BS154" t="s">
        <v>27</v>
      </c>
      <c r="BT154">
        <v>0</v>
      </c>
      <c r="BV154" t="s">
        <v>28</v>
      </c>
      <c r="BW154">
        <v>100.4</v>
      </c>
      <c r="BX154" t="s">
        <v>29</v>
      </c>
      <c r="BZ154" t="s">
        <v>114</v>
      </c>
      <c r="CA154" t="s">
        <v>17</v>
      </c>
      <c r="CB154">
        <v>189.86109999999999</v>
      </c>
      <c r="CC154">
        <v>173.76949999999999</v>
      </c>
      <c r="CD154">
        <v>158.72370000000001</v>
      </c>
      <c r="CE154">
        <v>140.84270000000001</v>
      </c>
      <c r="CF154">
        <v>128.88929999999999</v>
      </c>
    </row>
    <row r="155" spans="1:84" x14ac:dyDescent="0.2">
      <c r="A155" t="s">
        <v>24</v>
      </c>
      <c r="D155" t="s">
        <v>25</v>
      </c>
      <c r="E155">
        <v>0</v>
      </c>
      <c r="F155" t="s">
        <v>22</v>
      </c>
      <c r="H155" t="s">
        <v>26</v>
      </c>
      <c r="J155">
        <v>16</v>
      </c>
      <c r="K155">
        <v>52</v>
      </c>
      <c r="L155">
        <v>12</v>
      </c>
      <c r="M155">
        <v>12</v>
      </c>
      <c r="N155">
        <v>193</v>
      </c>
      <c r="T155" s="94" t="s">
        <v>83</v>
      </c>
      <c r="U155" s="28">
        <f>_xlfn.STDEV.P(U137:U139)</f>
        <v>0.73740000000000006</v>
      </c>
      <c r="V155" s="28">
        <f>_xlfn.STDEV.P(V137:V139)</f>
        <v>1.0679000000000005</v>
      </c>
      <c r="W155" s="28">
        <f>_xlfn.STDEV.P(W137:W139)</f>
        <v>0.84715000000000074</v>
      </c>
      <c r="X155" s="28">
        <f>_xlfn.STDEV.P(X137:X139)</f>
        <v>2.6915500000000003</v>
      </c>
      <c r="Y155" s="28">
        <f>_xlfn.STDEV.P(Y137:Y139)</f>
        <v>0.38559999999999978</v>
      </c>
      <c r="Z155" s="83" t="s">
        <v>83</v>
      </c>
      <c r="AA155" s="28">
        <f>_xlfn.STDEV.P(AA137:AA139)</f>
        <v>0.3277499999999991</v>
      </c>
      <c r="AB155" s="28">
        <f>_xlfn.STDEV.P(AB137:AB139)</f>
        <v>0.19350000000000023</v>
      </c>
      <c r="AC155" s="28">
        <f>_xlfn.STDEV.P(AC137:AC139)</f>
        <v>0.30524999999999886</v>
      </c>
      <c r="AD155" s="28">
        <f>_xlfn.STDEV.P(AD137:AD139)</f>
        <v>0.87044999999999995</v>
      </c>
      <c r="AE155" s="28">
        <f>_xlfn.STDEV.P(AE137:AE139)</f>
        <v>0</v>
      </c>
      <c r="AF155" s="83" t="s">
        <v>83</v>
      </c>
      <c r="AG155" s="28">
        <f>_xlfn.STDEV.P(AG137:AG139)</f>
        <v>0.42460000000000075</v>
      </c>
      <c r="AH155" s="28">
        <f>_xlfn.STDEV.P(AH137:AH139)</f>
        <v>0.16395000000000071</v>
      </c>
      <c r="AI155" s="28">
        <f>_xlfn.STDEV.P(AI137:AI139)</f>
        <v>0.14820000000000011</v>
      </c>
      <c r="AJ155" s="28">
        <f>_xlfn.STDEV.P(AJ137:AJ139)</f>
        <v>3.2211000000000034</v>
      </c>
      <c r="AK155" s="28">
        <f>_xlfn.STDEV.P(AK137:AK139)</f>
        <v>0.38745000000000002</v>
      </c>
      <c r="AL155" s="83" t="s">
        <v>83</v>
      </c>
      <c r="AM155" s="28">
        <f>_xlfn.STDEV.P(AM137:AM141)</f>
        <v>2.9983776896848759</v>
      </c>
      <c r="AN155" s="28">
        <f>_xlfn.STDEV.P(AN137:AN141)</f>
        <v>4.1515445989264084</v>
      </c>
      <c r="AO155" s="28">
        <f>_xlfn.STDEV.P(AO137:AO141)</f>
        <v>1.6507528424555256</v>
      </c>
      <c r="AP155" s="28">
        <f>_xlfn.STDEV.P(AP137:AP141)</f>
        <v>5.9966677284138461</v>
      </c>
      <c r="AQ155" s="28">
        <f>_xlfn.STDEV.P(AQ137:AQ141)</f>
        <v>0.25312552592537946</v>
      </c>
      <c r="AR155" s="83" t="s">
        <v>83</v>
      </c>
      <c r="AS155" s="28">
        <f>_xlfn.STDEV.P(AS137:AS139)</f>
        <v>1.2025500000000002</v>
      </c>
      <c r="AT155" s="28">
        <f>_xlfn.STDEV.P(AT137:AT139)</f>
        <v>1.1872499999999999</v>
      </c>
      <c r="AU155" s="28">
        <f>_xlfn.STDEV.P(AU137:AU139)</f>
        <v>1.67675</v>
      </c>
      <c r="AV155" s="28">
        <f>_xlfn.STDEV.P(AV137:AV139)</f>
        <v>0.77024999999999899</v>
      </c>
      <c r="AW155" s="28">
        <f>_xlfn.STDEV.P(AW137:AW139)</f>
        <v>0</v>
      </c>
      <c r="AX155" s="83" t="s">
        <v>83</v>
      </c>
      <c r="AY155" s="28"/>
      <c r="AZ155" s="28"/>
      <c r="BA155" s="28"/>
      <c r="BB155" s="28"/>
      <c r="BC155" s="69"/>
      <c r="BS155" t="s">
        <v>31</v>
      </c>
      <c r="BT155">
        <v>0</v>
      </c>
      <c r="BV155" t="s">
        <v>32</v>
      </c>
      <c r="BW155">
        <v>0.92</v>
      </c>
      <c r="BY155" t="s">
        <v>33</v>
      </c>
      <c r="BZ155" t="s">
        <v>184</v>
      </c>
      <c r="CA155" t="s">
        <v>35</v>
      </c>
      <c r="CB155">
        <v>8.0701000000000001</v>
      </c>
      <c r="CC155">
        <v>13.629799999999999</v>
      </c>
      <c r="CD155">
        <v>8.4262999999999995</v>
      </c>
      <c r="CE155">
        <v>26.371600000000001</v>
      </c>
      <c r="CF155">
        <v>1.2869999999999999</v>
      </c>
    </row>
    <row r="156" spans="1:84" x14ac:dyDescent="0.2">
      <c r="A156" t="s">
        <v>27</v>
      </c>
      <c r="B156">
        <v>0</v>
      </c>
      <c r="D156" t="s">
        <v>28</v>
      </c>
      <c r="E156">
        <v>101.1</v>
      </c>
      <c r="F156" t="s">
        <v>29</v>
      </c>
      <c r="H156" t="s">
        <v>123</v>
      </c>
      <c r="I156" t="s">
        <v>17</v>
      </c>
      <c r="J156">
        <v>218.94829999999999</v>
      </c>
      <c r="K156">
        <v>183.63849999999999</v>
      </c>
      <c r="L156">
        <v>175.26599999999999</v>
      </c>
      <c r="M156">
        <v>146.95240000000001</v>
      </c>
      <c r="N156">
        <v>133.3022</v>
      </c>
      <c r="T156" s="96" t="s">
        <v>82</v>
      </c>
      <c r="U156" s="28"/>
      <c r="V156" s="28"/>
      <c r="W156" s="28"/>
      <c r="X156" s="28"/>
      <c r="Y156" s="28"/>
      <c r="Z156" s="84" t="s">
        <v>82</v>
      </c>
      <c r="AA156" s="42">
        <f>_xlfn.STDEV.P(AA141:AA144)</f>
        <v>2.7171500000000015</v>
      </c>
      <c r="AB156" s="42">
        <f>_xlfn.STDEV.P(AB141:AB144)</f>
        <v>5.3837999999999839</v>
      </c>
      <c r="AC156" s="42">
        <f>_xlfn.STDEV.P(AC141:AC144)</f>
        <v>1.2825749999999987</v>
      </c>
      <c r="AD156" s="42">
        <f>_xlfn.STDEV.P(AD141:AD144)</f>
        <v>0.31484999999999985</v>
      </c>
      <c r="AE156" s="42">
        <f>_xlfn.STDEV.P(AE141:AE144)</f>
        <v>0.96445000000000003</v>
      </c>
      <c r="AF156" s="84" t="s">
        <v>82</v>
      </c>
      <c r="AG156" s="42">
        <f>_xlfn.STDEV.P(AG141:AG144)</f>
        <v>1.2168499999999902</v>
      </c>
      <c r="AH156" s="42">
        <f>_xlfn.STDEV.P(AH141:AH144)</f>
        <v>2.3271499999999965</v>
      </c>
      <c r="AI156" s="42">
        <f>_xlfn.STDEV.P(AI141:AI144)</f>
        <v>0.94995000000000196</v>
      </c>
      <c r="AJ156" s="42">
        <f>_xlfn.STDEV.P(AJ141:AJ144)</f>
        <v>2.9871000000000012</v>
      </c>
      <c r="AK156" s="42">
        <f>_xlfn.STDEV.P(AK141:AK144)</f>
        <v>0.20155000000000012</v>
      </c>
      <c r="AL156" s="84" t="s">
        <v>82</v>
      </c>
      <c r="AM156" s="28">
        <f>_xlfn.STDEV.P(AM141:AM145)</f>
        <v>0.99111568222662894</v>
      </c>
      <c r="AN156" s="28">
        <f>_xlfn.STDEV.P(AN141:AN145)</f>
        <v>0.65745880479312047</v>
      </c>
      <c r="AO156" s="28">
        <f>_xlfn.STDEV.P(AO141:AO145)</f>
        <v>1.0670402470801645</v>
      </c>
      <c r="AP156" s="28">
        <f>_xlfn.STDEV.P(AP141:AP145)</f>
        <v>4.5394440631229172</v>
      </c>
      <c r="AQ156" s="28">
        <f>_xlfn.STDEV.P(AQ141:AQ145)</f>
        <v>0.24638563720765522</v>
      </c>
      <c r="AR156" s="84" t="s">
        <v>82</v>
      </c>
      <c r="AS156" s="28">
        <f>_xlfn.STDEV.P(AS141:AS144)</f>
        <v>1.0140841659130448</v>
      </c>
      <c r="AT156" s="28">
        <f>_xlfn.STDEV.P(AT141:AT144)</f>
        <v>2.171317799555522</v>
      </c>
      <c r="AU156" s="28">
        <f>_xlfn.STDEV.P(AU141:AU144)</f>
        <v>3.7072194324048318</v>
      </c>
      <c r="AV156" s="28">
        <f>_xlfn.STDEV.P(AV141:AV144)</f>
        <v>8.7154343140328887</v>
      </c>
      <c r="AW156" s="28">
        <f>_xlfn.STDEV.P(AW141:AW144)</f>
        <v>0.91055076495248488</v>
      </c>
      <c r="AX156" s="84" t="s">
        <v>82</v>
      </c>
      <c r="AY156" s="28"/>
      <c r="AZ156" s="28"/>
      <c r="BA156" s="28"/>
      <c r="BB156" s="28"/>
      <c r="BC156" s="69"/>
      <c r="BS156" t="s">
        <v>36</v>
      </c>
      <c r="BT156">
        <v>2.5</v>
      </c>
      <c r="BU156" t="s">
        <v>37</v>
      </c>
      <c r="BV156" t="s">
        <v>38</v>
      </c>
      <c r="BW156" t="s">
        <v>116</v>
      </c>
      <c r="BZ156" t="s">
        <v>117</v>
      </c>
      <c r="CA156" t="s">
        <v>17</v>
      </c>
      <c r="CB156">
        <v>9.4867000000000008</v>
      </c>
      <c r="CC156">
        <v>9.7391000000000005</v>
      </c>
      <c r="CD156">
        <v>9.8376999999999999</v>
      </c>
      <c r="CE156">
        <v>9.99</v>
      </c>
      <c r="CF156">
        <v>9.99</v>
      </c>
    </row>
    <row r="157" spans="1:84" x14ac:dyDescent="0.2">
      <c r="A157" t="s">
        <v>31</v>
      </c>
      <c r="B157">
        <v>0</v>
      </c>
      <c r="D157" t="s">
        <v>32</v>
      </c>
      <c r="E157">
        <v>1</v>
      </c>
      <c r="G157" t="s">
        <v>33</v>
      </c>
      <c r="H157" t="s">
        <v>185</v>
      </c>
      <c r="I157" t="s">
        <v>35</v>
      </c>
      <c r="J157">
        <v>13.178800000000001</v>
      </c>
      <c r="K157">
        <v>16.106200000000001</v>
      </c>
      <c r="L157">
        <v>7.6463999999999999</v>
      </c>
      <c r="M157">
        <v>28.91</v>
      </c>
      <c r="N157">
        <v>0.54139999999999999</v>
      </c>
      <c r="T157" s="97" t="s">
        <v>222</v>
      </c>
      <c r="U157" s="28">
        <f>_xlfn.STDEV.P(U146:U148)</f>
        <v>1.7974000000000014</v>
      </c>
      <c r="V157" s="28">
        <f t="shared" ref="V157:Y157" si="3">_xlfn.STDEV.P(V146:V148)</f>
        <v>2.5640000000000107</v>
      </c>
      <c r="W157" s="28">
        <f t="shared" si="3"/>
        <v>0.38229999999999986</v>
      </c>
      <c r="X157" s="28">
        <f t="shared" si="3"/>
        <v>5.822549999999997</v>
      </c>
      <c r="Y157" s="28">
        <f t="shared" si="3"/>
        <v>0.73059999999999992</v>
      </c>
      <c r="Z157" s="82" t="s">
        <v>222</v>
      </c>
      <c r="AA157" s="28">
        <f>_xlfn.STDEV.P(AA145:AA147)</f>
        <v>0.3487000000000009</v>
      </c>
      <c r="AB157" s="28">
        <f t="shared" ref="AB157:AE157" si="4">_xlfn.STDEV.P(AB145:AB147)</f>
        <v>1.6305499999999995</v>
      </c>
      <c r="AC157" s="28">
        <f t="shared" si="4"/>
        <v>0.53535000000000021</v>
      </c>
      <c r="AD157" s="28">
        <f t="shared" si="4"/>
        <v>0.92415000000000092</v>
      </c>
      <c r="AE157" s="28">
        <f t="shared" si="4"/>
        <v>0</v>
      </c>
      <c r="AF157" s="82" t="s">
        <v>222</v>
      </c>
      <c r="AG157" s="28">
        <f>_xlfn.STDEV.P(AG145:AG148)</f>
        <v>1.3697499999999998</v>
      </c>
      <c r="AH157" s="28">
        <f>_xlfn.STDEV.P(AH145:AH148)</f>
        <v>2.6887999999999916</v>
      </c>
      <c r="AI157" s="28">
        <f>_xlfn.STDEV.P(AI145:AI148)</f>
        <v>2.0878299999999976</v>
      </c>
      <c r="AJ157" s="28">
        <f>_xlfn.STDEV.P(AJ145:AJ148)</f>
        <v>4.8171000000000168</v>
      </c>
      <c r="AK157" s="28">
        <f>_xlfn.STDEV.P(AK145:AK148)</f>
        <v>0.32935000000000003</v>
      </c>
      <c r="AL157" s="82" t="s">
        <v>222</v>
      </c>
      <c r="AM157" s="28">
        <f>_xlfn.STDEV.P(AM145:AM148)</f>
        <v>1.0276000000000005</v>
      </c>
      <c r="AN157" s="28">
        <f>_xlfn.STDEV.P(AN145:AN148)</f>
        <v>0.94875000000000043</v>
      </c>
      <c r="AO157" s="28">
        <f>_xlfn.STDEV.P(AO145:AO148)</f>
        <v>0.82889999999999997</v>
      </c>
      <c r="AP157" s="28">
        <f>_xlfn.STDEV.P(AP145:AP148)</f>
        <v>2.3462500000000013</v>
      </c>
      <c r="AQ157" s="28">
        <f>_xlfn.STDEV.P(AQ145:AQ148)</f>
        <v>0.15180000000000024</v>
      </c>
      <c r="AR157" s="82" t="s">
        <v>222</v>
      </c>
      <c r="AS157" s="28"/>
      <c r="AT157" s="28"/>
      <c r="AU157" s="28"/>
      <c r="AV157" s="28"/>
      <c r="AW157" s="28"/>
      <c r="AX157" s="82" t="s">
        <v>222</v>
      </c>
      <c r="AY157" s="28"/>
      <c r="AZ157" s="28"/>
      <c r="BA157" s="28"/>
      <c r="BB157" s="28"/>
      <c r="BC157" s="69"/>
      <c r="BS157" t="s">
        <v>41</v>
      </c>
      <c r="BT157">
        <v>5</v>
      </c>
      <c r="BU157" t="s">
        <v>42</v>
      </c>
      <c r="BV157" t="s">
        <v>43</v>
      </c>
      <c r="BW157">
        <v>-12.5467</v>
      </c>
      <c r="BX157" t="s">
        <v>44</v>
      </c>
      <c r="BZ157" t="s">
        <v>201</v>
      </c>
      <c r="CA157" t="s">
        <v>35</v>
      </c>
      <c r="CB157">
        <v>0.2296</v>
      </c>
      <c r="CC157">
        <v>-0.19370000000000001</v>
      </c>
      <c r="CD157">
        <v>0.36890000000000001</v>
      </c>
      <c r="CE157">
        <v>0</v>
      </c>
      <c r="CF157">
        <v>0</v>
      </c>
    </row>
    <row r="158" spans="1:84" x14ac:dyDescent="0.2">
      <c r="A158" t="s">
        <v>36</v>
      </c>
      <c r="B158">
        <v>2.5</v>
      </c>
      <c r="C158" t="s">
        <v>37</v>
      </c>
      <c r="D158" t="s">
        <v>38</v>
      </c>
      <c r="H158" t="s">
        <v>125</v>
      </c>
      <c r="I158" t="s">
        <v>17</v>
      </c>
      <c r="J158">
        <v>122.8032</v>
      </c>
      <c r="K158">
        <v>432.71469999999999</v>
      </c>
      <c r="L158">
        <v>446.94170000000003</v>
      </c>
      <c r="M158">
        <v>446.67939999999999</v>
      </c>
      <c r="N158">
        <v>543.50239999999997</v>
      </c>
      <c r="T158" s="99" t="s">
        <v>251</v>
      </c>
      <c r="U158" s="28"/>
      <c r="V158" s="28"/>
      <c r="W158" s="28"/>
      <c r="X158" s="28"/>
      <c r="Y158" s="28"/>
      <c r="Z158" s="28" t="s">
        <v>251</v>
      </c>
      <c r="AA158" s="28"/>
      <c r="AB158" s="28"/>
      <c r="AC158" s="28"/>
      <c r="AD158" s="28"/>
      <c r="AE158" s="28"/>
      <c r="AF158" s="28" t="s">
        <v>251</v>
      </c>
      <c r="AG158" s="28"/>
      <c r="AH158" s="28"/>
      <c r="AI158" s="28"/>
      <c r="AJ158" s="28"/>
      <c r="AK158" s="28"/>
      <c r="AL158" s="28" t="s">
        <v>251</v>
      </c>
      <c r="AM158" s="28"/>
      <c r="AN158" s="28"/>
      <c r="AO158" s="28"/>
      <c r="AP158" s="28"/>
      <c r="AQ158" s="28"/>
      <c r="AR158" s="28" t="s">
        <v>251</v>
      </c>
      <c r="AS158" s="28"/>
      <c r="AT158" s="28"/>
      <c r="AU158" s="28"/>
      <c r="AV158" s="28"/>
      <c r="AW158" s="28"/>
      <c r="AX158" s="28" t="s">
        <v>251</v>
      </c>
      <c r="AY158" s="28"/>
      <c r="AZ158" s="28"/>
      <c r="BA158" s="28"/>
      <c r="BB158" s="28"/>
      <c r="BC158" s="69"/>
      <c r="BS158" t="s">
        <v>47</v>
      </c>
      <c r="BT158">
        <v>2</v>
      </c>
      <c r="BU158" t="s">
        <v>48</v>
      </c>
      <c r="BV158" t="s">
        <v>49</v>
      </c>
      <c r="BW158">
        <v>5.1400000000000001E-2</v>
      </c>
    </row>
    <row r="159" spans="1:84" x14ac:dyDescent="0.2">
      <c r="A159" t="s">
        <v>41</v>
      </c>
      <c r="B159">
        <v>5</v>
      </c>
      <c r="C159" t="s">
        <v>42</v>
      </c>
      <c r="D159" t="s">
        <v>43</v>
      </c>
      <c r="E159">
        <v>-2</v>
      </c>
      <c r="F159" t="s">
        <v>44</v>
      </c>
      <c r="H159" t="s">
        <v>126</v>
      </c>
      <c r="I159" t="s">
        <v>44</v>
      </c>
      <c r="J159">
        <v>133.2192</v>
      </c>
      <c r="K159">
        <v>27.979900000000001</v>
      </c>
      <c r="L159">
        <v>74.3322</v>
      </c>
      <c r="M159">
        <v>96.245999999999995</v>
      </c>
      <c r="N159">
        <v>32.112000000000002</v>
      </c>
      <c r="T159" s="94" t="s">
        <v>83</v>
      </c>
      <c r="U159" s="28">
        <f>(U155/SQRT(2))</f>
        <v>0.52142054044696018</v>
      </c>
      <c r="V159" s="28">
        <f t="shared" ref="V159:Y159" si="5">(V155/SQRT(2))</f>
        <v>0.75511933162911438</v>
      </c>
      <c r="W159" s="28">
        <f t="shared" si="5"/>
        <v>0.59902550968218427</v>
      </c>
      <c r="X159" s="28">
        <f t="shared" si="5"/>
        <v>1.9032132569026521</v>
      </c>
      <c r="Y159" s="28">
        <f t="shared" si="5"/>
        <v>0.27266037482553257</v>
      </c>
      <c r="Z159" s="83" t="s">
        <v>83</v>
      </c>
      <c r="AA159" s="28">
        <f>(AA155/SQRT(2))</f>
        <v>0.23175424753389029</v>
      </c>
      <c r="AB159" s="28">
        <f t="shared" ref="AB159:AE159" si="6">(AB155/SQRT(2))</f>
        <v>0.13682516215959709</v>
      </c>
      <c r="AC159" s="28">
        <f t="shared" si="6"/>
        <v>0.21584434495719282</v>
      </c>
      <c r="AD159" s="28">
        <f t="shared" si="6"/>
        <v>0.61550109768383021</v>
      </c>
      <c r="AE159" s="28">
        <f t="shared" si="6"/>
        <v>0</v>
      </c>
      <c r="AF159" s="83" t="s">
        <v>83</v>
      </c>
      <c r="AG159" s="28">
        <f>(AG155/SQRT(2))</f>
        <v>0.30023753929180858</v>
      </c>
      <c r="AH159" s="28">
        <f t="shared" ref="AH159:AK159" si="7">(AH155/SQRT(2))</f>
        <v>0.11593015677553496</v>
      </c>
      <c r="AI159" s="28">
        <f t="shared" si="7"/>
        <v>0.10479322497184641</v>
      </c>
      <c r="AJ159" s="28">
        <f t="shared" si="7"/>
        <v>2.2776616528799907</v>
      </c>
      <c r="AK159" s="28">
        <f t="shared" si="7"/>
        <v>0.27396852237072783</v>
      </c>
      <c r="AL159" s="83" t="s">
        <v>83</v>
      </c>
      <c r="AM159" s="28">
        <f>(AM155/SQRT(3))</f>
        <v>1.7311141662717313</v>
      </c>
      <c r="AN159" s="28">
        <f t="shared" ref="AN159:AQ159" si="8">(AN155/SQRT(3))</f>
        <v>2.3968953917428988</v>
      </c>
      <c r="AO159" s="28">
        <f t="shared" si="8"/>
        <v>0.95306259795723758</v>
      </c>
      <c r="AP159" s="28">
        <f t="shared" si="8"/>
        <v>3.4621777272404759</v>
      </c>
      <c r="AQ159" s="28">
        <f t="shared" si="8"/>
        <v>0.14614209053178343</v>
      </c>
      <c r="AR159" s="83" t="s">
        <v>83</v>
      </c>
      <c r="AS159" s="28">
        <f>(AS155/SQRT(2))</f>
        <v>0.85033125971588286</v>
      </c>
      <c r="AT159" s="28">
        <f t="shared" ref="AT159:AV159" si="9">(AT155/SQRT(2))</f>
        <v>0.83951252596372838</v>
      </c>
      <c r="AU159" s="28">
        <f t="shared" si="9"/>
        <v>1.1856412953545434</v>
      </c>
      <c r="AV159" s="28">
        <f t="shared" si="9"/>
        <v>0.54464899820893753</v>
      </c>
      <c r="AW159" s="28"/>
      <c r="AX159" s="83" t="s">
        <v>83</v>
      </c>
      <c r="AY159" s="28"/>
      <c r="AZ159" s="28"/>
      <c r="BA159" s="28"/>
      <c r="BB159" s="28"/>
      <c r="BC159" s="69"/>
    </row>
    <row r="160" spans="1:84" x14ac:dyDescent="0.2">
      <c r="A160" t="s">
        <v>47</v>
      </c>
      <c r="B160">
        <v>2</v>
      </c>
      <c r="C160" t="s">
        <v>48</v>
      </c>
      <c r="D160" t="s">
        <v>49</v>
      </c>
      <c r="E160">
        <v>2.5000000000000001E-2</v>
      </c>
      <c r="T160" s="96" t="s">
        <v>82</v>
      </c>
      <c r="U160" s="28"/>
      <c r="V160" s="28"/>
      <c r="W160" s="28"/>
      <c r="X160" s="28"/>
      <c r="Y160" s="28"/>
      <c r="Z160" s="84" t="s">
        <v>82</v>
      </c>
      <c r="AA160" s="28">
        <f>(AA156/SQRT(2))</f>
        <v>1.9213151905010286</v>
      </c>
      <c r="AB160" s="28">
        <f t="shared" ref="AB160:AE160" si="10">(AB156/SQRT(2))</f>
        <v>3.8069214885521228</v>
      </c>
      <c r="AC160" s="28">
        <f t="shared" si="10"/>
        <v>0.90691747988033522</v>
      </c>
      <c r="AD160" s="28">
        <f t="shared" si="10"/>
        <v>0.22263257005658438</v>
      </c>
      <c r="AE160" s="28">
        <f t="shared" si="10"/>
        <v>0.68196913511536572</v>
      </c>
      <c r="AF160" s="84" t="s">
        <v>82</v>
      </c>
      <c r="AG160" s="28">
        <f>(AG156/SQRT(2))</f>
        <v>0.86044288668684343</v>
      </c>
      <c r="AH160" s="28">
        <f t="shared" ref="AH160:AK160" si="11">(AH156/SQRT(2))</f>
        <v>1.6455435458382714</v>
      </c>
      <c r="AI160" s="28">
        <f t="shared" si="11"/>
        <v>0.67171608678816219</v>
      </c>
      <c r="AJ160" s="28">
        <f t="shared" si="11"/>
        <v>2.1121986660823366</v>
      </c>
      <c r="AK160" s="28">
        <f t="shared" si="11"/>
        <v>0.14251737174814871</v>
      </c>
      <c r="AL160" s="84" t="s">
        <v>82</v>
      </c>
      <c r="AM160" s="28">
        <f>(AM156/SQRT(2))</f>
        <v>0.70082461984278066</v>
      </c>
      <c r="AN160" s="28">
        <f t="shared" ref="AN160:AQ160" si="12">(AN156/SQRT(2))</f>
        <v>0.46489357922001806</v>
      </c>
      <c r="AO160" s="28">
        <f t="shared" si="12"/>
        <v>0.75451139450935345</v>
      </c>
      <c r="AP160" s="28">
        <f t="shared" si="12"/>
        <v>3.2098716798512288</v>
      </c>
      <c r="AQ160" s="28">
        <f t="shared" si="12"/>
        <v>0.17422095485650152</v>
      </c>
      <c r="AR160" s="84" t="s">
        <v>82</v>
      </c>
      <c r="AS160" s="28">
        <f>(AS156/SQRT(2))</f>
        <v>0.71706579041101792</v>
      </c>
      <c r="AT160" s="28">
        <f t="shared" ref="AT160:AW160" si="13">(AT156/SQRT(2))</f>
        <v>1.5353535401767622</v>
      </c>
      <c r="AU160" s="28">
        <f t="shared" si="13"/>
        <v>2.6214</v>
      </c>
      <c r="AV160" s="28">
        <f t="shared" si="13"/>
        <v>6.162742704438581</v>
      </c>
      <c r="AW160" s="28">
        <f t="shared" si="13"/>
        <v>0.64385662051250014</v>
      </c>
      <c r="AX160" s="84" t="s">
        <v>82</v>
      </c>
      <c r="AY160" s="28"/>
      <c r="AZ160" s="28"/>
      <c r="BA160" s="28"/>
      <c r="BB160" s="28"/>
      <c r="BC160" s="69"/>
      <c r="BS160" s="3" t="s">
        <v>300</v>
      </c>
      <c r="BT160" s="3"/>
      <c r="BU160" s="3"/>
      <c r="BV160" s="3"/>
      <c r="BW160" t="s">
        <v>258</v>
      </c>
    </row>
    <row r="161" spans="1:84" x14ac:dyDescent="0.2">
      <c r="T161" s="100" t="s">
        <v>222</v>
      </c>
      <c r="U161" s="101">
        <f>(U157/SQRT(2))</f>
        <v>1.2709537285047015</v>
      </c>
      <c r="V161" s="101">
        <f t="shared" ref="V161:Y161" si="14">(V157/SQRT(2))</f>
        <v>1.8130217869623153</v>
      </c>
      <c r="W161" s="101">
        <f t="shared" si="14"/>
        <v>0.27032692244761702</v>
      </c>
      <c r="X161" s="101">
        <f t="shared" si="14"/>
        <v>4.1171645887977295</v>
      </c>
      <c r="Y161" s="101">
        <f t="shared" si="14"/>
        <v>0.51661221433489157</v>
      </c>
      <c r="Z161" s="102" t="s">
        <v>222</v>
      </c>
      <c r="AA161" s="101">
        <f>(AA157/SQRT(2))</f>
        <v>0.24656813459974974</v>
      </c>
      <c r="AB161" s="101">
        <f t="shared" ref="AB161:AE161" si="15">(AB157/SQRT(2))</f>
        <v>1.1529729620637246</v>
      </c>
      <c r="AC161" s="101">
        <f t="shared" si="15"/>
        <v>0.37854961530821835</v>
      </c>
      <c r="AD161" s="101">
        <f t="shared" si="15"/>
        <v>0.65347273183354848</v>
      </c>
      <c r="AE161" s="101">
        <f t="shared" si="15"/>
        <v>0</v>
      </c>
      <c r="AF161" s="102" t="s">
        <v>222</v>
      </c>
      <c r="AG161" s="101">
        <f>(AG157/SQRT(2))</f>
        <v>0.96855951353027325</v>
      </c>
      <c r="AH161" s="101">
        <f t="shared" ref="AH161:AK161" si="16">(AH157/SQRT(2))</f>
        <v>1.9012687132543828</v>
      </c>
      <c r="AI161" s="101">
        <f t="shared" si="16"/>
        <v>1.4763187509647078</v>
      </c>
      <c r="AJ161" s="101">
        <f t="shared" si="16"/>
        <v>3.4062040756537297</v>
      </c>
      <c r="AK161" s="101">
        <f t="shared" si="16"/>
        <v>0.23288561838378943</v>
      </c>
      <c r="AL161" s="102" t="s">
        <v>222</v>
      </c>
      <c r="AM161" s="101">
        <f>(AM157/SQRT(2))</f>
        <v>0.72662292834729658</v>
      </c>
      <c r="AN161" s="101">
        <f t="shared" ref="AN161:AQ161" si="17">(AN157/SQRT(2))</f>
        <v>0.67086755865073722</v>
      </c>
      <c r="AO161" s="101">
        <f t="shared" si="17"/>
        <v>0.58612081092552915</v>
      </c>
      <c r="AP161" s="101">
        <f t="shared" si="17"/>
        <v>1.659049285358938</v>
      </c>
      <c r="AQ161" s="101">
        <f t="shared" si="17"/>
        <v>0.10733880938411808</v>
      </c>
      <c r="AR161" s="102" t="s">
        <v>222</v>
      </c>
      <c r="AS161" s="101"/>
      <c r="AT161" s="101"/>
      <c r="AU161" s="101"/>
      <c r="AV161" s="101"/>
      <c r="AW161" s="101"/>
      <c r="AX161" s="102" t="s">
        <v>222</v>
      </c>
      <c r="AY161" s="101"/>
      <c r="AZ161" s="101"/>
      <c r="BA161" s="101"/>
      <c r="BB161" s="101"/>
      <c r="BC161" s="103"/>
      <c r="BS161" t="s">
        <v>109</v>
      </c>
      <c r="BT161" t="s">
        <v>110</v>
      </c>
      <c r="BU161" t="s">
        <v>120</v>
      </c>
      <c r="BV161" t="s">
        <v>4</v>
      </c>
      <c r="BW161" t="s">
        <v>5</v>
      </c>
      <c r="BY161" t="s">
        <v>6</v>
      </c>
      <c r="BZ161" t="s">
        <v>7</v>
      </c>
      <c r="CA161" t="s">
        <v>8</v>
      </c>
      <c r="CB161">
        <v>1</v>
      </c>
      <c r="CC161">
        <v>2</v>
      </c>
      <c r="CD161">
        <v>3</v>
      </c>
      <c r="CE161">
        <v>4</v>
      </c>
      <c r="CF161">
        <v>5</v>
      </c>
    </row>
    <row r="162" spans="1:84" x14ac:dyDescent="0.2"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X162" s="28"/>
      <c r="AY162" s="28"/>
      <c r="AZ162" s="28"/>
      <c r="BA162" s="28"/>
      <c r="BB162" s="28"/>
      <c r="BC162" s="28"/>
      <c r="BF162" t="s">
        <v>131</v>
      </c>
      <c r="BM162" t="s">
        <v>9</v>
      </c>
      <c r="BP162" t="s">
        <v>11</v>
      </c>
      <c r="BQ162">
        <v>30</v>
      </c>
      <c r="BR162" t="s">
        <v>12</v>
      </c>
      <c r="BT162" t="s">
        <v>13</v>
      </c>
      <c r="BV162">
        <v>0</v>
      </c>
      <c r="BW162">
        <v>0</v>
      </c>
      <c r="BX162">
        <v>0</v>
      </c>
      <c r="BY162">
        <v>0</v>
      </c>
      <c r="BZ162">
        <v>0</v>
      </c>
    </row>
    <row r="163" spans="1:84" x14ac:dyDescent="0.2">
      <c r="A163" s="4" t="s">
        <v>183</v>
      </c>
      <c r="B163" s="4"/>
      <c r="C163" s="4"/>
      <c r="D163" s="38" t="s">
        <v>10</v>
      </c>
      <c r="J163" s="19" t="s">
        <v>60</v>
      </c>
      <c r="K163" s="19" t="s">
        <v>180</v>
      </c>
      <c r="L163" s="19" t="s">
        <v>181</v>
      </c>
      <c r="M163" s="19" t="s">
        <v>182</v>
      </c>
      <c r="N163" s="19" t="s">
        <v>59</v>
      </c>
      <c r="O163" s="19"/>
      <c r="P163" s="19"/>
      <c r="Q163" s="19"/>
      <c r="R163" s="19"/>
      <c r="BG163">
        <v>15</v>
      </c>
      <c r="BH163">
        <v>25</v>
      </c>
      <c r="BI163">
        <v>30</v>
      </c>
      <c r="BM163" t="s">
        <v>14</v>
      </c>
      <c r="BN163" t="s">
        <v>121</v>
      </c>
      <c r="BP163" t="s">
        <v>16</v>
      </c>
      <c r="BQ163">
        <v>215.28</v>
      </c>
      <c r="BR163" t="s">
        <v>17</v>
      </c>
      <c r="BT163" t="s">
        <v>18</v>
      </c>
      <c r="BV163" s="1">
        <v>7.3391203703703708E-2</v>
      </c>
      <c r="BW163" s="1">
        <v>7.8252314814814816E-2</v>
      </c>
      <c r="BX163" s="1">
        <v>8.5740740740740742E-2</v>
      </c>
      <c r="BY163" s="1">
        <v>9.0000000000000011E-2</v>
      </c>
      <c r="BZ163" s="1">
        <v>9.3888888888888897E-2</v>
      </c>
    </row>
    <row r="164" spans="1:84" x14ac:dyDescent="0.2">
      <c r="A164" t="s">
        <v>109</v>
      </c>
      <c r="B164" t="s">
        <v>110</v>
      </c>
      <c r="C164" t="s">
        <v>111</v>
      </c>
      <c r="D164" t="s">
        <v>4</v>
      </c>
      <c r="E164" t="s">
        <v>5</v>
      </c>
      <c r="G164" t="s">
        <v>6</v>
      </c>
      <c r="H164" t="s">
        <v>7</v>
      </c>
      <c r="I164" t="s">
        <v>8</v>
      </c>
      <c r="J164">
        <v>1</v>
      </c>
      <c r="K164">
        <v>2</v>
      </c>
      <c r="L164">
        <v>3</v>
      </c>
      <c r="M164">
        <v>4</v>
      </c>
      <c r="N164">
        <v>5</v>
      </c>
      <c r="BF164" t="s">
        <v>92</v>
      </c>
      <c r="BG164">
        <f>BL135</f>
        <v>3.2552725398393543</v>
      </c>
      <c r="BH164">
        <f>BL136</f>
        <v>1.8569309587704321</v>
      </c>
      <c r="BI164">
        <f>BL137</f>
        <v>1.769724892627959</v>
      </c>
      <c r="BM164" t="s">
        <v>19</v>
      </c>
      <c r="BN164" t="s">
        <v>217</v>
      </c>
      <c r="BP164" t="s">
        <v>21</v>
      </c>
      <c r="BQ164">
        <v>1.8127</v>
      </c>
      <c r="BR164" t="s">
        <v>22</v>
      </c>
      <c r="BT164" t="s">
        <v>23</v>
      </c>
      <c r="BV164" s="1">
        <v>7.363425925925926E-2</v>
      </c>
      <c r="BW164" s="1">
        <v>7.8912037037037031E-2</v>
      </c>
      <c r="BX164" s="1">
        <v>8.6041666666666669E-2</v>
      </c>
      <c r="BY164" s="1">
        <v>9.0115740740740746E-2</v>
      </c>
      <c r="BZ164" s="1">
        <v>9.4074074074074074E-2</v>
      </c>
    </row>
    <row r="165" spans="1:84" x14ac:dyDescent="0.2">
      <c r="A165" t="s">
        <v>9</v>
      </c>
      <c r="D165" t="s">
        <v>11</v>
      </c>
      <c r="E165">
        <v>25</v>
      </c>
      <c r="F165" t="s">
        <v>12</v>
      </c>
      <c r="H165" t="s">
        <v>13</v>
      </c>
      <c r="J165">
        <v>0</v>
      </c>
      <c r="K165">
        <v>0</v>
      </c>
      <c r="L165">
        <v>0</v>
      </c>
      <c r="M165">
        <v>0</v>
      </c>
      <c r="N165">
        <v>0</v>
      </c>
      <c r="BF165" t="s">
        <v>91</v>
      </c>
      <c r="BG165">
        <f>BM135</f>
        <v>3.1642519085353689</v>
      </c>
      <c r="BH165">
        <f>BM136</f>
        <v>1.8633517246961377</v>
      </c>
      <c r="BI165">
        <f>BM137</f>
        <v>1.8633131895908022</v>
      </c>
      <c r="BM165" t="s">
        <v>24</v>
      </c>
      <c r="BP165" t="s">
        <v>25</v>
      </c>
      <c r="BQ165">
        <v>0</v>
      </c>
      <c r="BR165" t="s">
        <v>22</v>
      </c>
      <c r="BT165" t="s">
        <v>26</v>
      </c>
      <c r="BV165">
        <v>10</v>
      </c>
      <c r="BW165">
        <v>28</v>
      </c>
      <c r="BX165">
        <v>13</v>
      </c>
      <c r="BY165">
        <v>5</v>
      </c>
      <c r="BZ165">
        <v>8</v>
      </c>
    </row>
    <row r="166" spans="1:84" x14ac:dyDescent="0.2">
      <c r="A166" t="s">
        <v>14</v>
      </c>
      <c r="B166" t="s">
        <v>112</v>
      </c>
      <c r="D166" t="s">
        <v>16</v>
      </c>
      <c r="E166">
        <v>237.8</v>
      </c>
      <c r="F166" t="s">
        <v>17</v>
      </c>
      <c r="H166" t="s">
        <v>18</v>
      </c>
      <c r="J166" s="1">
        <v>8.7708333333333333E-2</v>
      </c>
      <c r="K166" s="1">
        <v>9.7106481481481488E-2</v>
      </c>
      <c r="L166" s="1">
        <v>0.10912037037037037</v>
      </c>
      <c r="M166" s="1">
        <v>0.11614583333333334</v>
      </c>
      <c r="N166" s="1">
        <v>0.12533564814814815</v>
      </c>
      <c r="O166" s="1"/>
      <c r="P166" s="1"/>
      <c r="Q166" s="1"/>
      <c r="R166" s="1"/>
      <c r="BF166" t="s">
        <v>144</v>
      </c>
      <c r="BG166">
        <f>BN135</f>
        <v>3.099322163111752</v>
      </c>
      <c r="BH166">
        <f>BN136</f>
        <v>2.8189742589703588</v>
      </c>
      <c r="BI166">
        <f>BN137</f>
        <v>2.0954282208844108</v>
      </c>
      <c r="BM166" t="s">
        <v>27</v>
      </c>
      <c r="BN166">
        <v>0</v>
      </c>
      <c r="BP166" t="s">
        <v>28</v>
      </c>
      <c r="BQ166">
        <v>100.4</v>
      </c>
      <c r="BR166" t="s">
        <v>29</v>
      </c>
      <c r="BT166" t="s">
        <v>123</v>
      </c>
      <c r="BU166" t="s">
        <v>17</v>
      </c>
      <c r="BV166">
        <v>193.6157</v>
      </c>
      <c r="BW166">
        <v>183.1705</v>
      </c>
      <c r="BX166">
        <v>167.81129999999999</v>
      </c>
      <c r="BY166">
        <v>152.35480000000001</v>
      </c>
      <c r="BZ166">
        <v>141.83500000000001</v>
      </c>
    </row>
    <row r="167" spans="1:84" x14ac:dyDescent="0.2">
      <c r="A167" t="s">
        <v>19</v>
      </c>
      <c r="B167" t="s">
        <v>15</v>
      </c>
      <c r="D167" t="s">
        <v>21</v>
      </c>
      <c r="E167">
        <v>1.4356</v>
      </c>
      <c r="F167" t="s">
        <v>22</v>
      </c>
      <c r="H167" t="s">
        <v>23</v>
      </c>
      <c r="J167" s="1">
        <v>8.9861111111111114E-2</v>
      </c>
      <c r="K167" s="1">
        <v>9.8518518518518519E-2</v>
      </c>
      <c r="L167" s="1">
        <v>0.10987268518518518</v>
      </c>
      <c r="M167" s="1">
        <v>0.11668981481481482</v>
      </c>
      <c r="N167" s="1">
        <v>0.12685185185185185</v>
      </c>
      <c r="O167" s="1"/>
      <c r="P167" s="1"/>
      <c r="Q167" s="1"/>
      <c r="R167" s="1"/>
      <c r="BM167" t="s">
        <v>31</v>
      </c>
      <c r="BN167">
        <v>0</v>
      </c>
      <c r="BP167" t="s">
        <v>32</v>
      </c>
      <c r="BQ167">
        <v>0.92</v>
      </c>
      <c r="BS167" t="s">
        <v>33</v>
      </c>
      <c r="BT167" t="s">
        <v>185</v>
      </c>
      <c r="BU167" t="s">
        <v>35</v>
      </c>
      <c r="BV167">
        <v>6.4370000000000003</v>
      </c>
      <c r="BW167">
        <v>11.2826</v>
      </c>
      <c r="BX167">
        <v>8.0503999999999998</v>
      </c>
      <c r="BY167">
        <v>21.529499999999999</v>
      </c>
      <c r="BZ167">
        <v>1.3835999999999999</v>
      </c>
    </row>
    <row r="168" spans="1:84" x14ac:dyDescent="0.2">
      <c r="A168" t="s">
        <v>24</v>
      </c>
      <c r="B168" t="s">
        <v>113</v>
      </c>
      <c r="D168" t="s">
        <v>25</v>
      </c>
      <c r="E168">
        <v>0</v>
      </c>
      <c r="F168" t="s">
        <v>22</v>
      </c>
      <c r="H168" t="s">
        <v>26</v>
      </c>
      <c r="J168">
        <v>94</v>
      </c>
      <c r="K168">
        <v>60</v>
      </c>
      <c r="L168">
        <v>33</v>
      </c>
      <c r="M168">
        <v>23</v>
      </c>
      <c r="N168">
        <v>65</v>
      </c>
      <c r="BM168" t="s">
        <v>36</v>
      </c>
      <c r="BN168">
        <v>2.5</v>
      </c>
      <c r="BO168" t="s">
        <v>37</v>
      </c>
      <c r="BP168" t="s">
        <v>38</v>
      </c>
      <c r="BQ168" t="s">
        <v>116</v>
      </c>
      <c r="BT168" t="s">
        <v>125</v>
      </c>
      <c r="BU168" t="s">
        <v>17</v>
      </c>
      <c r="BV168">
        <v>9.8183000000000007</v>
      </c>
      <c r="BW168">
        <v>9.8183000000000007</v>
      </c>
      <c r="BX168">
        <v>9.8183000000000007</v>
      </c>
      <c r="BY168">
        <v>9.8183000000000007</v>
      </c>
      <c r="BZ168">
        <v>9.8183000000000007</v>
      </c>
    </row>
    <row r="169" spans="1:84" x14ac:dyDescent="0.2">
      <c r="A169" t="s">
        <v>27</v>
      </c>
      <c r="B169">
        <v>0</v>
      </c>
      <c r="D169" t="s">
        <v>28</v>
      </c>
      <c r="E169">
        <v>101.4</v>
      </c>
      <c r="F169" t="s">
        <v>29</v>
      </c>
      <c r="H169" t="s">
        <v>114</v>
      </c>
      <c r="I169" t="s">
        <v>17</v>
      </c>
      <c r="J169">
        <v>202.29310000000001</v>
      </c>
      <c r="K169">
        <v>175.143</v>
      </c>
      <c r="L169">
        <v>148.42869999999999</v>
      </c>
      <c r="M169">
        <v>113.2062</v>
      </c>
      <c r="N169">
        <v>92.611500000000007</v>
      </c>
      <c r="BM169" t="s">
        <v>41</v>
      </c>
      <c r="BN169">
        <v>5</v>
      </c>
      <c r="BO169" t="s">
        <v>42</v>
      </c>
      <c r="BP169" t="s">
        <v>43</v>
      </c>
      <c r="BQ169">
        <v>-2</v>
      </c>
      <c r="BR169" t="s">
        <v>44</v>
      </c>
      <c r="BT169" t="s">
        <v>202</v>
      </c>
      <c r="BU169" t="s">
        <v>35</v>
      </c>
      <c r="BV169">
        <v>0</v>
      </c>
      <c r="BW169">
        <v>0</v>
      </c>
      <c r="BX169">
        <v>0</v>
      </c>
      <c r="BY169">
        <v>0</v>
      </c>
      <c r="BZ169">
        <v>0</v>
      </c>
    </row>
    <row r="170" spans="1:84" x14ac:dyDescent="0.2">
      <c r="A170" t="s">
        <v>31</v>
      </c>
      <c r="B170">
        <v>0</v>
      </c>
      <c r="D170" t="s">
        <v>32</v>
      </c>
      <c r="E170">
        <v>0.92</v>
      </c>
      <c r="G170" t="s">
        <v>33</v>
      </c>
      <c r="H170" t="s">
        <v>184</v>
      </c>
      <c r="I170" t="s">
        <v>35</v>
      </c>
      <c r="J170">
        <v>14.4557</v>
      </c>
      <c r="K170">
        <v>15.633800000000001</v>
      </c>
      <c r="L170">
        <v>5.1280000000000001</v>
      </c>
      <c r="M170">
        <v>33.313800000000001</v>
      </c>
      <c r="N170">
        <v>0.12230000000000001</v>
      </c>
      <c r="BM170" t="s">
        <v>47</v>
      </c>
      <c r="BN170">
        <v>2</v>
      </c>
      <c r="BO170" t="s">
        <v>48</v>
      </c>
      <c r="BP170" t="s">
        <v>49</v>
      </c>
      <c r="BQ170">
        <v>2.5000000000000001E-2</v>
      </c>
    </row>
    <row r="171" spans="1:84" x14ac:dyDescent="0.2">
      <c r="A171" t="s">
        <v>36</v>
      </c>
      <c r="B171">
        <v>2.5</v>
      </c>
      <c r="C171" t="s">
        <v>37</v>
      </c>
      <c r="D171" t="s">
        <v>38</v>
      </c>
      <c r="E171" t="s">
        <v>116</v>
      </c>
      <c r="H171" t="s">
        <v>117</v>
      </c>
      <c r="I171" t="s">
        <v>17</v>
      </c>
      <c r="J171">
        <v>2.8359999999999999</v>
      </c>
      <c r="K171">
        <v>3.0994000000000002</v>
      </c>
      <c r="L171">
        <v>3.0989</v>
      </c>
      <c r="M171">
        <v>3.1027999999999998</v>
      </c>
      <c r="N171">
        <v>3.2662</v>
      </c>
    </row>
    <row r="172" spans="1:84" x14ac:dyDescent="0.2">
      <c r="A172" t="s">
        <v>41</v>
      </c>
      <c r="B172">
        <v>5</v>
      </c>
      <c r="C172" t="s">
        <v>42</v>
      </c>
      <c r="D172" t="s">
        <v>43</v>
      </c>
      <c r="E172">
        <v>-2</v>
      </c>
      <c r="F172" t="s">
        <v>44</v>
      </c>
      <c r="H172" t="s">
        <v>118</v>
      </c>
      <c r="I172" t="s">
        <v>44</v>
      </c>
      <c r="J172">
        <v>-3.6400000000000002E-2</v>
      </c>
      <c r="K172">
        <v>-4.7E-2</v>
      </c>
      <c r="L172">
        <v>1.8100000000000002E-2</v>
      </c>
      <c r="M172">
        <v>0.2283</v>
      </c>
      <c r="N172">
        <v>7.2900000000000006E-2</v>
      </c>
      <c r="BM172" s="3" t="s">
        <v>301</v>
      </c>
      <c r="BN172" s="3"/>
      <c r="BO172" s="3"/>
      <c r="BP172" s="3"/>
      <c r="BQ172" t="s">
        <v>15</v>
      </c>
    </row>
    <row r="173" spans="1:84" x14ac:dyDescent="0.2">
      <c r="A173" t="s">
        <v>47</v>
      </c>
      <c r="B173">
        <v>2</v>
      </c>
      <c r="C173" t="s">
        <v>48</v>
      </c>
      <c r="D173" t="s">
        <v>49</v>
      </c>
      <c r="E173">
        <v>2.5000000000000001E-2</v>
      </c>
      <c r="BM173" t="s">
        <v>109</v>
      </c>
      <c r="BN173" t="s">
        <v>174</v>
      </c>
      <c r="BO173" t="s">
        <v>175</v>
      </c>
      <c r="BP173" t="s">
        <v>4</v>
      </c>
      <c r="BQ173" t="s">
        <v>5</v>
      </c>
      <c r="BS173" t="s">
        <v>6</v>
      </c>
      <c r="BT173" t="s">
        <v>7</v>
      </c>
      <c r="BU173" t="s">
        <v>8</v>
      </c>
      <c r="BV173">
        <v>1</v>
      </c>
      <c r="BW173">
        <v>2</v>
      </c>
      <c r="BX173">
        <v>3</v>
      </c>
      <c r="BY173">
        <v>4</v>
      </c>
      <c r="BZ173">
        <v>5</v>
      </c>
    </row>
    <row r="174" spans="1:84" x14ac:dyDescent="0.2">
      <c r="BM174" t="s">
        <v>9</v>
      </c>
      <c r="BP174" t="s">
        <v>11</v>
      </c>
      <c r="BQ174">
        <v>30</v>
      </c>
      <c r="BR174" t="s">
        <v>12</v>
      </c>
      <c r="BT174" t="s">
        <v>13</v>
      </c>
      <c r="BV174">
        <v>0</v>
      </c>
      <c r="BW174">
        <v>0</v>
      </c>
      <c r="BX174">
        <v>0</v>
      </c>
      <c r="BY174">
        <v>0</v>
      </c>
      <c r="BZ174">
        <v>0</v>
      </c>
    </row>
    <row r="175" spans="1:84" x14ac:dyDescent="0.2">
      <c r="A175" s="4" t="s">
        <v>183</v>
      </c>
      <c r="B175" s="4"/>
      <c r="C175" s="4"/>
      <c r="D175" s="40" t="s">
        <v>51</v>
      </c>
      <c r="J175" s="19" t="s">
        <v>60</v>
      </c>
      <c r="K175" s="19" t="s">
        <v>180</v>
      </c>
      <c r="L175" s="19" t="s">
        <v>181</v>
      </c>
      <c r="M175" s="19" t="s">
        <v>182</v>
      </c>
      <c r="N175" s="19" t="s">
        <v>59</v>
      </c>
      <c r="O175" s="19"/>
      <c r="P175" s="19"/>
      <c r="Q175" s="19"/>
      <c r="R175" s="19"/>
      <c r="BM175" t="s">
        <v>14</v>
      </c>
      <c r="BN175" t="s">
        <v>112</v>
      </c>
      <c r="BP175" t="s">
        <v>16</v>
      </c>
      <c r="BQ175">
        <v>215.51</v>
      </c>
      <c r="BR175" t="s">
        <v>17</v>
      </c>
      <c r="BT175" t="s">
        <v>18</v>
      </c>
      <c r="BV175" s="1">
        <v>7.7106481481481484E-2</v>
      </c>
      <c r="BW175" s="1">
        <v>8.4895833333333337E-2</v>
      </c>
      <c r="BX175" s="1">
        <v>9.0173611111111107E-2</v>
      </c>
      <c r="BY175" s="1">
        <v>9.420138888888889E-2</v>
      </c>
      <c r="BZ175" s="1">
        <v>9.8344907407407409E-2</v>
      </c>
    </row>
    <row r="176" spans="1:84" x14ac:dyDescent="0.2">
      <c r="A176" t="s">
        <v>109</v>
      </c>
      <c r="B176" t="s">
        <v>110</v>
      </c>
      <c r="C176" t="s">
        <v>120</v>
      </c>
      <c r="D176" t="s">
        <v>4</v>
      </c>
      <c r="E176" t="s">
        <v>5</v>
      </c>
      <c r="G176" t="s">
        <v>6</v>
      </c>
      <c r="H176" t="s">
        <v>7</v>
      </c>
      <c r="I176" t="s">
        <v>8</v>
      </c>
      <c r="J176">
        <v>1</v>
      </c>
      <c r="K176">
        <v>2</v>
      </c>
      <c r="L176">
        <v>3</v>
      </c>
      <c r="M176">
        <v>4</v>
      </c>
      <c r="N176">
        <v>5</v>
      </c>
      <c r="BM176" t="s">
        <v>19</v>
      </c>
      <c r="BN176" t="s">
        <v>217</v>
      </c>
      <c r="BP176" t="s">
        <v>21</v>
      </c>
      <c r="BQ176">
        <v>1.5383</v>
      </c>
      <c r="BR176" t="s">
        <v>22</v>
      </c>
      <c r="BT176" t="s">
        <v>23</v>
      </c>
      <c r="BV176" s="1">
        <v>7.7476851851851852E-2</v>
      </c>
      <c r="BW176" s="1">
        <v>8.5335648148148147E-2</v>
      </c>
      <c r="BX176" s="1">
        <v>9.0486111111111114E-2</v>
      </c>
      <c r="BY176" s="1">
        <v>9.4317129629629626E-2</v>
      </c>
      <c r="BZ176" s="1">
        <v>9.8472222222222225E-2</v>
      </c>
    </row>
    <row r="177" spans="1:78" x14ac:dyDescent="0.2">
      <c r="A177" t="s">
        <v>9</v>
      </c>
      <c r="D177" t="s">
        <v>11</v>
      </c>
      <c r="E177">
        <v>25</v>
      </c>
      <c r="F177" t="s">
        <v>12</v>
      </c>
      <c r="H177" t="s">
        <v>13</v>
      </c>
      <c r="J177">
        <v>0</v>
      </c>
      <c r="K177">
        <v>0</v>
      </c>
      <c r="L177">
        <v>0</v>
      </c>
      <c r="M177">
        <v>0</v>
      </c>
      <c r="N177">
        <v>0</v>
      </c>
      <c r="BM177" t="s">
        <v>24</v>
      </c>
      <c r="BP177" t="s">
        <v>25</v>
      </c>
      <c r="BQ177">
        <v>0</v>
      </c>
      <c r="BR177" t="s">
        <v>22</v>
      </c>
      <c r="BT177" t="s">
        <v>26</v>
      </c>
      <c r="BV177">
        <v>17</v>
      </c>
      <c r="BW177">
        <v>19</v>
      </c>
      <c r="BX177">
        <v>14</v>
      </c>
      <c r="BY177">
        <v>5</v>
      </c>
      <c r="BZ177">
        <v>5</v>
      </c>
    </row>
    <row r="178" spans="1:78" x14ac:dyDescent="0.2">
      <c r="A178" t="s">
        <v>14</v>
      </c>
      <c r="B178" t="s">
        <v>121</v>
      </c>
      <c r="D178" t="s">
        <v>16</v>
      </c>
      <c r="E178">
        <v>237.8</v>
      </c>
      <c r="F178" t="s">
        <v>17</v>
      </c>
      <c r="H178" t="s">
        <v>18</v>
      </c>
      <c r="J178" s="1">
        <v>8.8460648148148149E-2</v>
      </c>
      <c r="K178" s="1">
        <v>9.959490740740741E-2</v>
      </c>
      <c r="L178" s="1">
        <v>0.10890046296296296</v>
      </c>
      <c r="M178" s="1">
        <v>0.11646990740740741</v>
      </c>
      <c r="N178" s="1">
        <v>0.13495370370370371</v>
      </c>
      <c r="O178" s="1"/>
      <c r="P178" s="1"/>
      <c r="Q178" s="1"/>
      <c r="R178" s="1"/>
      <c r="BM178" t="s">
        <v>27</v>
      </c>
      <c r="BN178">
        <v>0</v>
      </c>
      <c r="BP178" t="s">
        <v>28</v>
      </c>
      <c r="BQ178">
        <v>100.5</v>
      </c>
      <c r="BR178" t="s">
        <v>29</v>
      </c>
      <c r="BT178" t="s">
        <v>176</v>
      </c>
      <c r="BU178" t="s">
        <v>17</v>
      </c>
      <c r="BV178">
        <v>191.4871</v>
      </c>
      <c r="BW178">
        <v>169.85919999999999</v>
      </c>
      <c r="BX178">
        <v>156.09450000000001</v>
      </c>
      <c r="BY178">
        <v>137.37139999999999</v>
      </c>
      <c r="BZ178">
        <v>126.12869999999999</v>
      </c>
    </row>
    <row r="179" spans="1:78" x14ac:dyDescent="0.2">
      <c r="A179" t="s">
        <v>19</v>
      </c>
      <c r="B179" t="s">
        <v>15</v>
      </c>
      <c r="D179" t="s">
        <v>21</v>
      </c>
      <c r="E179">
        <v>1.6588000000000001</v>
      </c>
      <c r="F179" t="s">
        <v>22</v>
      </c>
      <c r="H179" t="s">
        <v>23</v>
      </c>
      <c r="J179" s="1">
        <v>9.105324074074074E-2</v>
      </c>
      <c r="K179" s="1">
        <v>0.10252314814814815</v>
      </c>
      <c r="L179" s="1">
        <v>0.1095486111111111</v>
      </c>
      <c r="M179" s="1">
        <v>0.11711805555555554</v>
      </c>
      <c r="N179" s="1">
        <v>0.13820601851851852</v>
      </c>
      <c r="O179" s="1"/>
      <c r="P179" s="1"/>
      <c r="Q179" s="1"/>
      <c r="R179" s="1"/>
      <c r="BM179" t="s">
        <v>31</v>
      </c>
      <c r="BN179">
        <v>0</v>
      </c>
      <c r="BP179" t="s">
        <v>32</v>
      </c>
      <c r="BQ179">
        <v>0.92</v>
      </c>
      <c r="BS179" t="s">
        <v>33</v>
      </c>
      <c r="BT179" t="s">
        <v>177</v>
      </c>
      <c r="BU179" t="s">
        <v>35</v>
      </c>
      <c r="BV179">
        <v>9.0221999999999998</v>
      </c>
      <c r="BW179">
        <v>15.4017</v>
      </c>
      <c r="BX179">
        <v>10.7994</v>
      </c>
      <c r="BY179">
        <v>27.1114</v>
      </c>
      <c r="BZ179">
        <v>0.13450000000000001</v>
      </c>
    </row>
    <row r="180" spans="1:78" x14ac:dyDescent="0.2">
      <c r="A180" t="s">
        <v>24</v>
      </c>
      <c r="B180" t="s">
        <v>122</v>
      </c>
      <c r="D180" t="s">
        <v>25</v>
      </c>
      <c r="E180">
        <v>0</v>
      </c>
      <c r="F180" t="s">
        <v>22</v>
      </c>
      <c r="H180" t="s">
        <v>26</v>
      </c>
      <c r="J180">
        <v>112</v>
      </c>
      <c r="K180">
        <v>126</v>
      </c>
      <c r="L180">
        <v>28</v>
      </c>
      <c r="M180">
        <v>28</v>
      </c>
      <c r="N180">
        <v>140</v>
      </c>
      <c r="BM180" t="s">
        <v>36</v>
      </c>
      <c r="BN180">
        <v>2.5</v>
      </c>
      <c r="BO180" t="s">
        <v>37</v>
      </c>
      <c r="BP180" t="s">
        <v>38</v>
      </c>
      <c r="BQ180" t="s">
        <v>116</v>
      </c>
      <c r="BT180" t="s">
        <v>178</v>
      </c>
      <c r="BU180" t="s">
        <v>17</v>
      </c>
      <c r="BV180">
        <v>9.9282000000000004</v>
      </c>
      <c r="BW180">
        <v>9.6356000000000002</v>
      </c>
      <c r="BX180">
        <v>9.4442000000000004</v>
      </c>
      <c r="BY180">
        <v>10</v>
      </c>
      <c r="BZ180">
        <v>10</v>
      </c>
    </row>
    <row r="181" spans="1:78" x14ac:dyDescent="0.2">
      <c r="A181" t="s">
        <v>27</v>
      </c>
      <c r="B181">
        <v>0</v>
      </c>
      <c r="D181" t="s">
        <v>28</v>
      </c>
      <c r="E181">
        <v>101.4</v>
      </c>
      <c r="F181" t="s">
        <v>29</v>
      </c>
      <c r="H181" t="s">
        <v>123</v>
      </c>
      <c r="I181" t="s">
        <v>17</v>
      </c>
      <c r="J181">
        <v>201.8169</v>
      </c>
      <c r="K181">
        <v>165.67760000000001</v>
      </c>
      <c r="L181">
        <v>147.54509999999999</v>
      </c>
      <c r="M181">
        <v>103.2223</v>
      </c>
      <c r="N181">
        <v>80.72</v>
      </c>
      <c r="BM181" t="s">
        <v>41</v>
      </c>
      <c r="BN181">
        <v>5</v>
      </c>
      <c r="BO181" t="s">
        <v>42</v>
      </c>
      <c r="BP181" t="s">
        <v>43</v>
      </c>
      <c r="BQ181">
        <v>-12.5467</v>
      </c>
      <c r="BR181" t="s">
        <v>44</v>
      </c>
      <c r="BT181" t="s">
        <v>199</v>
      </c>
      <c r="BU181" t="s">
        <v>35</v>
      </c>
      <c r="BV181">
        <v>5.04E-2</v>
      </c>
      <c r="BW181">
        <v>-0.50749999999999995</v>
      </c>
      <c r="BX181">
        <v>0.25069999999999998</v>
      </c>
      <c r="BY181">
        <v>0</v>
      </c>
      <c r="BZ181">
        <v>0</v>
      </c>
    </row>
    <row r="182" spans="1:78" x14ac:dyDescent="0.2">
      <c r="A182" t="s">
        <v>31</v>
      </c>
      <c r="B182">
        <v>0</v>
      </c>
      <c r="D182" t="s">
        <v>32</v>
      </c>
      <c r="E182">
        <v>0.92</v>
      </c>
      <c r="G182" t="s">
        <v>33</v>
      </c>
      <c r="H182" t="s">
        <v>185</v>
      </c>
      <c r="I182" t="s">
        <v>35</v>
      </c>
      <c r="J182">
        <v>13.9617</v>
      </c>
      <c r="K182">
        <v>16.426600000000001</v>
      </c>
      <c r="L182">
        <v>6.7683999999999997</v>
      </c>
      <c r="M182">
        <v>38.971899999999998</v>
      </c>
      <c r="N182">
        <v>0.19409999999999999</v>
      </c>
      <c r="BM182" t="s">
        <v>47</v>
      </c>
      <c r="BN182">
        <v>2</v>
      </c>
      <c r="BO182" t="s">
        <v>48</v>
      </c>
      <c r="BP182" t="s">
        <v>49</v>
      </c>
      <c r="BQ182">
        <v>5.1400000000000001E-2</v>
      </c>
    </row>
    <row r="183" spans="1:78" x14ac:dyDescent="0.2">
      <c r="A183" t="s">
        <v>36</v>
      </c>
      <c r="B183">
        <v>2.5</v>
      </c>
      <c r="C183" t="s">
        <v>37</v>
      </c>
      <c r="D183" t="s">
        <v>38</v>
      </c>
      <c r="E183" t="s">
        <v>116</v>
      </c>
      <c r="H183" t="s">
        <v>125</v>
      </c>
      <c r="I183" t="s">
        <v>17</v>
      </c>
      <c r="J183">
        <v>1.9266000000000001</v>
      </c>
      <c r="K183">
        <v>187.86009999999999</v>
      </c>
      <c r="L183">
        <v>201.92830000000001</v>
      </c>
      <c r="M183">
        <v>215.54320000000001</v>
      </c>
      <c r="N183">
        <v>405.75549999999998</v>
      </c>
    </row>
    <row r="184" spans="1:78" x14ac:dyDescent="0.2">
      <c r="A184" t="s">
        <v>41</v>
      </c>
      <c r="B184">
        <v>5</v>
      </c>
      <c r="C184" t="s">
        <v>42</v>
      </c>
      <c r="D184" t="s">
        <v>43</v>
      </c>
      <c r="E184">
        <v>-2</v>
      </c>
      <c r="F184" t="s">
        <v>44</v>
      </c>
      <c r="H184" t="s">
        <v>126</v>
      </c>
      <c r="I184" t="s">
        <v>44</v>
      </c>
      <c r="J184">
        <v>-30.634499999999999</v>
      </c>
      <c r="K184">
        <v>-9.9458000000000002</v>
      </c>
      <c r="L184">
        <v>20.816099999999999</v>
      </c>
      <c r="M184">
        <v>164.7439</v>
      </c>
      <c r="N184">
        <v>36.091900000000003</v>
      </c>
      <c r="BM184" s="3" t="s">
        <v>301</v>
      </c>
      <c r="BN184" s="3"/>
      <c r="BO184" s="3"/>
      <c r="BP184" s="3"/>
    </row>
    <row r="185" spans="1:78" x14ac:dyDescent="0.2">
      <c r="A185" t="s">
        <v>47</v>
      </c>
      <c r="B185">
        <v>2</v>
      </c>
      <c r="C185" t="s">
        <v>48</v>
      </c>
      <c r="D185" t="s">
        <v>49</v>
      </c>
      <c r="E185">
        <v>2.5000000000000001E-2</v>
      </c>
      <c r="BM185" t="s">
        <v>109</v>
      </c>
      <c r="BN185" t="s">
        <v>174</v>
      </c>
      <c r="BO185" t="s">
        <v>203</v>
      </c>
      <c r="BP185" t="s">
        <v>4</v>
      </c>
      <c r="BQ185" t="s">
        <v>5</v>
      </c>
      <c r="BS185" t="s">
        <v>6</v>
      </c>
      <c r="BT185" t="s">
        <v>7</v>
      </c>
      <c r="BU185" t="s">
        <v>8</v>
      </c>
      <c r="BV185">
        <v>1</v>
      </c>
      <c r="BW185">
        <v>2</v>
      </c>
      <c r="BX185">
        <v>3</v>
      </c>
      <c r="BY185">
        <v>4</v>
      </c>
      <c r="BZ185">
        <v>5</v>
      </c>
    </row>
    <row r="186" spans="1:78" x14ac:dyDescent="0.2">
      <c r="BM186" t="s">
        <v>9</v>
      </c>
      <c r="BP186" t="s">
        <v>11</v>
      </c>
      <c r="BQ186">
        <v>30</v>
      </c>
      <c r="BR186" t="s">
        <v>12</v>
      </c>
      <c r="BT186" t="s">
        <v>13</v>
      </c>
      <c r="BV186">
        <v>0</v>
      </c>
      <c r="BW186">
        <v>0</v>
      </c>
      <c r="BX186">
        <v>0</v>
      </c>
      <c r="BY186">
        <v>0</v>
      </c>
      <c r="BZ186">
        <v>0</v>
      </c>
    </row>
    <row r="187" spans="1:78" x14ac:dyDescent="0.2">
      <c r="A187" s="3" t="s">
        <v>215</v>
      </c>
      <c r="B187" s="3"/>
      <c r="C187" s="3"/>
      <c r="D187" s="39" t="s">
        <v>10</v>
      </c>
      <c r="J187" s="19" t="s">
        <v>60</v>
      </c>
      <c r="K187" s="19" t="s">
        <v>180</v>
      </c>
      <c r="L187" s="19" t="s">
        <v>181</v>
      </c>
      <c r="M187" s="19" t="s">
        <v>182</v>
      </c>
      <c r="N187" s="19" t="s">
        <v>59</v>
      </c>
      <c r="O187" s="19"/>
      <c r="P187" s="19"/>
      <c r="Q187" s="19"/>
      <c r="R187" s="19"/>
      <c r="BM187" t="s">
        <v>14</v>
      </c>
      <c r="BN187" t="s">
        <v>121</v>
      </c>
      <c r="BP187" t="s">
        <v>16</v>
      </c>
      <c r="BQ187">
        <v>215.51</v>
      </c>
      <c r="BR187" t="s">
        <v>17</v>
      </c>
      <c r="BT187" t="s">
        <v>18</v>
      </c>
      <c r="BV187" s="1">
        <v>7.7164351851851845E-2</v>
      </c>
      <c r="BW187" s="1">
        <v>8.5717592592592595E-2</v>
      </c>
      <c r="BX187" s="1">
        <v>9.0173611111111107E-2</v>
      </c>
      <c r="BY187" s="1">
        <v>9.4131944444444449E-2</v>
      </c>
      <c r="BZ187" s="1">
        <v>9.8344907407407409E-2</v>
      </c>
    </row>
    <row r="188" spans="1:78" x14ac:dyDescent="0.2">
      <c r="A188" t="s">
        <v>1</v>
      </c>
      <c r="B188" t="s">
        <v>66</v>
      </c>
      <c r="C188" t="s">
        <v>67</v>
      </c>
      <c r="D188" t="s">
        <v>4</v>
      </c>
      <c r="E188" t="s">
        <v>5</v>
      </c>
      <c r="G188" t="s">
        <v>6</v>
      </c>
      <c r="H188" t="s">
        <v>7</v>
      </c>
      <c r="I188" t="s">
        <v>8</v>
      </c>
      <c r="J188">
        <v>1</v>
      </c>
      <c r="K188">
        <v>2</v>
      </c>
      <c r="L188">
        <v>3</v>
      </c>
      <c r="M188">
        <v>4</v>
      </c>
      <c r="N188">
        <v>5</v>
      </c>
      <c r="BM188" t="s">
        <v>19</v>
      </c>
      <c r="BN188" t="s">
        <v>217</v>
      </c>
      <c r="BP188" t="s">
        <v>21</v>
      </c>
      <c r="BQ188">
        <v>1.8321000000000001</v>
      </c>
      <c r="BR188" t="s">
        <v>22</v>
      </c>
      <c r="BT188" t="s">
        <v>23</v>
      </c>
      <c r="BV188" s="1">
        <v>7.7604166666666669E-2</v>
      </c>
      <c r="BW188" s="1">
        <v>8.5902777777777772E-2</v>
      </c>
      <c r="BX188" s="1">
        <v>9.0486111111111114E-2</v>
      </c>
      <c r="BY188" s="1">
        <v>9.4259259259259265E-2</v>
      </c>
      <c r="BZ188" s="1">
        <v>9.8472222222222225E-2</v>
      </c>
    </row>
    <row r="189" spans="1:78" x14ac:dyDescent="0.2">
      <c r="A189" t="s">
        <v>9</v>
      </c>
      <c r="B189" t="s">
        <v>51</v>
      </c>
      <c r="D189" t="s">
        <v>11</v>
      </c>
      <c r="E189">
        <v>15.0001</v>
      </c>
      <c r="F189" t="s">
        <v>12</v>
      </c>
      <c r="H189" t="s">
        <v>13</v>
      </c>
      <c r="J189">
        <v>0</v>
      </c>
      <c r="K189">
        <v>0</v>
      </c>
      <c r="L189">
        <v>0</v>
      </c>
      <c r="M189">
        <v>0</v>
      </c>
      <c r="N189">
        <v>0</v>
      </c>
      <c r="BM189" t="s">
        <v>24</v>
      </c>
      <c r="BP189" t="s">
        <v>25</v>
      </c>
      <c r="BQ189">
        <v>0</v>
      </c>
      <c r="BR189" t="s">
        <v>22</v>
      </c>
      <c r="BT189" t="s">
        <v>26</v>
      </c>
      <c r="BV189">
        <v>19</v>
      </c>
      <c r="BW189">
        <v>8</v>
      </c>
      <c r="BX189">
        <v>14</v>
      </c>
      <c r="BY189">
        <v>5</v>
      </c>
      <c r="BZ189">
        <v>5</v>
      </c>
    </row>
    <row r="190" spans="1:78" x14ac:dyDescent="0.2">
      <c r="A190" t="s">
        <v>14</v>
      </c>
      <c r="B190" t="s">
        <v>216</v>
      </c>
      <c r="D190" t="s">
        <v>16</v>
      </c>
      <c r="E190">
        <v>289.31</v>
      </c>
      <c r="F190" t="s">
        <v>17</v>
      </c>
      <c r="H190" t="s">
        <v>18</v>
      </c>
      <c r="J190" s="1">
        <v>8.5532407407407404E-2</v>
      </c>
      <c r="K190" s="1">
        <v>9.4953703703703707E-2</v>
      </c>
      <c r="L190" s="1">
        <v>0.10011574074074074</v>
      </c>
      <c r="M190" s="1">
        <v>0.10990740740740741</v>
      </c>
      <c r="N190" s="1">
        <v>0.11902777777777777</v>
      </c>
      <c r="O190" s="1"/>
      <c r="P190" s="1"/>
      <c r="Q190" s="1"/>
      <c r="R190" s="1"/>
      <c r="BM190" t="s">
        <v>27</v>
      </c>
      <c r="BN190">
        <v>0</v>
      </c>
      <c r="BP190" t="s">
        <v>28</v>
      </c>
      <c r="BQ190">
        <v>100.5</v>
      </c>
      <c r="BR190" t="s">
        <v>29</v>
      </c>
      <c r="BT190" t="s">
        <v>204</v>
      </c>
      <c r="BU190" t="s">
        <v>17</v>
      </c>
      <c r="BV190">
        <v>191.06710000000001</v>
      </c>
      <c r="BW190">
        <v>165.63980000000001</v>
      </c>
      <c r="BX190">
        <v>153.04759999999999</v>
      </c>
      <c r="BY190">
        <v>132.74520000000001</v>
      </c>
      <c r="BZ190">
        <v>119.9131</v>
      </c>
    </row>
    <row r="191" spans="1:78" x14ac:dyDescent="0.2">
      <c r="A191" t="s">
        <v>19</v>
      </c>
      <c r="B191" t="s">
        <v>217</v>
      </c>
      <c r="D191" t="s">
        <v>21</v>
      </c>
      <c r="E191">
        <v>1.37</v>
      </c>
      <c r="F191" t="s">
        <v>22</v>
      </c>
      <c r="H191" t="s">
        <v>23</v>
      </c>
      <c r="J191" s="1">
        <v>8.5891203703703692E-2</v>
      </c>
      <c r="K191" s="1">
        <v>9.5231481481481486E-2</v>
      </c>
      <c r="L191" s="1">
        <v>0.10048611111111111</v>
      </c>
      <c r="M191" s="1">
        <v>0.1103587962962963</v>
      </c>
      <c r="N191" s="1">
        <v>0.11974537037037036</v>
      </c>
      <c r="O191" s="1"/>
      <c r="P191" s="1"/>
      <c r="Q191" s="1"/>
      <c r="R191" s="1"/>
      <c r="BM191" t="s">
        <v>31</v>
      </c>
      <c r="BN191">
        <v>0</v>
      </c>
      <c r="BP191" t="s">
        <v>32</v>
      </c>
      <c r="BQ191">
        <v>0.92</v>
      </c>
      <c r="BS191" t="s">
        <v>33</v>
      </c>
      <c r="BT191" t="s">
        <v>205</v>
      </c>
      <c r="BU191" t="s">
        <v>35</v>
      </c>
      <c r="BV191">
        <v>8.2661999999999995</v>
      </c>
      <c r="BW191">
        <v>16.044499999999999</v>
      </c>
      <c r="BX191">
        <v>12.351000000000001</v>
      </c>
      <c r="BY191">
        <v>28.249600000000001</v>
      </c>
      <c r="BZ191">
        <v>1.4303999999999999</v>
      </c>
    </row>
    <row r="192" spans="1:78" x14ac:dyDescent="0.2">
      <c r="A192" t="s">
        <v>24</v>
      </c>
      <c r="D192" t="s">
        <v>25</v>
      </c>
      <c r="E192">
        <v>2.5000000000000001E-3</v>
      </c>
      <c r="F192" t="s">
        <v>22</v>
      </c>
      <c r="H192" t="s">
        <v>26</v>
      </c>
      <c r="J192">
        <v>16</v>
      </c>
      <c r="K192">
        <v>11</v>
      </c>
      <c r="L192">
        <v>15</v>
      </c>
      <c r="M192">
        <v>20</v>
      </c>
      <c r="N192">
        <v>32</v>
      </c>
      <c r="BM192" t="s">
        <v>36</v>
      </c>
      <c r="BN192">
        <v>2.5</v>
      </c>
      <c r="BO192" t="s">
        <v>37</v>
      </c>
      <c r="BP192" t="s">
        <v>38</v>
      </c>
      <c r="BQ192" t="s">
        <v>116</v>
      </c>
      <c r="BT192" t="s">
        <v>206</v>
      </c>
      <c r="BU192" t="s">
        <v>17</v>
      </c>
      <c r="BV192">
        <v>10</v>
      </c>
      <c r="BW192">
        <v>10</v>
      </c>
      <c r="BX192">
        <v>10</v>
      </c>
      <c r="BY192">
        <v>10</v>
      </c>
      <c r="BZ192">
        <v>10</v>
      </c>
    </row>
    <row r="193" spans="1:78" x14ac:dyDescent="0.2">
      <c r="A193" t="s">
        <v>27</v>
      </c>
      <c r="B193">
        <v>0</v>
      </c>
      <c r="D193" t="s">
        <v>28</v>
      </c>
      <c r="E193">
        <v>101.1</v>
      </c>
      <c r="F193" t="s">
        <v>29</v>
      </c>
      <c r="H193" t="s">
        <v>70</v>
      </c>
      <c r="I193" t="s">
        <v>17</v>
      </c>
      <c r="J193">
        <v>268.7679</v>
      </c>
      <c r="K193">
        <v>247.7696</v>
      </c>
      <c r="L193">
        <v>240.69149999999999</v>
      </c>
      <c r="M193">
        <v>203.5394</v>
      </c>
      <c r="N193">
        <v>195.80930000000001</v>
      </c>
      <c r="BM193" t="s">
        <v>41</v>
      </c>
      <c r="BN193">
        <v>5</v>
      </c>
      <c r="BO193" t="s">
        <v>42</v>
      </c>
      <c r="BP193" t="s">
        <v>43</v>
      </c>
      <c r="BQ193">
        <v>-2</v>
      </c>
      <c r="BR193" t="s">
        <v>44</v>
      </c>
      <c r="BT193" t="s">
        <v>208</v>
      </c>
      <c r="BU193" t="s">
        <v>35</v>
      </c>
      <c r="BV193">
        <v>0</v>
      </c>
      <c r="BW193">
        <v>0</v>
      </c>
      <c r="BX193">
        <v>0</v>
      </c>
      <c r="BY193">
        <v>0</v>
      </c>
      <c r="BZ193">
        <v>0</v>
      </c>
    </row>
    <row r="194" spans="1:78" x14ac:dyDescent="0.2">
      <c r="A194" t="s">
        <v>31</v>
      </c>
      <c r="B194">
        <v>0</v>
      </c>
      <c r="D194" t="s">
        <v>32</v>
      </c>
      <c r="E194">
        <v>0.92</v>
      </c>
      <c r="G194" t="s">
        <v>33</v>
      </c>
      <c r="H194" t="s">
        <v>71</v>
      </c>
      <c r="I194" t="s">
        <v>35</v>
      </c>
      <c r="J194">
        <v>18.355799999999999</v>
      </c>
      <c r="K194">
        <v>22.508800000000001</v>
      </c>
      <c r="L194">
        <v>11.2354</v>
      </c>
      <c r="M194">
        <v>37.616799999999998</v>
      </c>
      <c r="N194">
        <v>0.67959999999999998</v>
      </c>
      <c r="BM194" t="s">
        <v>47</v>
      </c>
      <c r="BN194">
        <v>2</v>
      </c>
      <c r="BO194" t="s">
        <v>48</v>
      </c>
      <c r="BP194" t="s">
        <v>49</v>
      </c>
      <c r="BQ194">
        <v>2.5000000000000001E-2</v>
      </c>
    </row>
    <row r="195" spans="1:78" x14ac:dyDescent="0.2">
      <c r="A195" t="s">
        <v>36</v>
      </c>
      <c r="B195">
        <v>2.5</v>
      </c>
      <c r="C195" t="s">
        <v>37</v>
      </c>
      <c r="D195" t="s">
        <v>38</v>
      </c>
      <c r="E195" t="s">
        <v>72</v>
      </c>
      <c r="H195" t="s">
        <v>73</v>
      </c>
      <c r="I195" t="s">
        <v>17</v>
      </c>
      <c r="J195">
        <v>301.79899999999998</v>
      </c>
      <c r="K195">
        <v>628.91039999999998</v>
      </c>
      <c r="L195">
        <v>735.45500000000004</v>
      </c>
      <c r="M195">
        <v>927.86429999999996</v>
      </c>
      <c r="N195">
        <v>1943.1668</v>
      </c>
    </row>
    <row r="196" spans="1:78" x14ac:dyDescent="0.2">
      <c r="A196" t="s">
        <v>41</v>
      </c>
      <c r="B196">
        <v>5</v>
      </c>
      <c r="C196" t="s">
        <v>42</v>
      </c>
      <c r="D196" t="s">
        <v>43</v>
      </c>
      <c r="E196">
        <v>-2.5219</v>
      </c>
      <c r="F196" t="s">
        <v>44</v>
      </c>
      <c r="H196" t="s">
        <v>74</v>
      </c>
      <c r="I196" t="s">
        <v>44</v>
      </c>
      <c r="J196">
        <v>-379.29539999999997</v>
      </c>
      <c r="K196">
        <v>-179.07679999999999</v>
      </c>
      <c r="L196">
        <v>-36.699100000000001</v>
      </c>
      <c r="M196">
        <v>888.92129999999997</v>
      </c>
      <c r="N196">
        <v>474.8408</v>
      </c>
      <c r="BM196" s="4" t="s">
        <v>302</v>
      </c>
      <c r="BN196" s="4"/>
      <c r="BO196" s="4"/>
      <c r="BP196" s="4"/>
    </row>
    <row r="197" spans="1:78" x14ac:dyDescent="0.2">
      <c r="A197" t="s">
        <v>47</v>
      </c>
      <c r="B197">
        <v>2</v>
      </c>
      <c r="C197" t="s">
        <v>48</v>
      </c>
      <c r="D197" t="s">
        <v>49</v>
      </c>
      <c r="E197">
        <v>2.3400000000000001E-2</v>
      </c>
      <c r="BM197" t="s">
        <v>109</v>
      </c>
      <c r="BN197" t="s">
        <v>110</v>
      </c>
      <c r="BO197" t="s">
        <v>111</v>
      </c>
      <c r="BP197" t="s">
        <v>4</v>
      </c>
      <c r="BQ197" t="s">
        <v>5</v>
      </c>
      <c r="BS197" t="s">
        <v>6</v>
      </c>
      <c r="BT197" t="s">
        <v>7</v>
      </c>
      <c r="BU197" t="s">
        <v>8</v>
      </c>
      <c r="BV197">
        <v>1</v>
      </c>
      <c r="BW197">
        <v>2</v>
      </c>
      <c r="BX197">
        <v>3</v>
      </c>
      <c r="BY197">
        <v>4</v>
      </c>
      <c r="BZ197">
        <v>5</v>
      </c>
    </row>
    <row r="198" spans="1:78" x14ac:dyDescent="0.2">
      <c r="BM198" t="s">
        <v>9</v>
      </c>
      <c r="BP198" t="s">
        <v>11</v>
      </c>
      <c r="BQ198">
        <v>15.000999999999999</v>
      </c>
      <c r="BR198" t="s">
        <v>12</v>
      </c>
      <c r="BT198" t="s">
        <v>13</v>
      </c>
      <c r="BV198">
        <v>0</v>
      </c>
      <c r="BW198">
        <v>0</v>
      </c>
      <c r="BX198">
        <v>0</v>
      </c>
      <c r="BY198">
        <v>0</v>
      </c>
      <c r="BZ198">
        <v>0</v>
      </c>
    </row>
    <row r="199" spans="1:78" x14ac:dyDescent="0.2">
      <c r="A199" s="37" t="s">
        <v>215</v>
      </c>
      <c r="B199" s="37"/>
      <c r="C199" s="37"/>
      <c r="D199" s="35" t="s">
        <v>51</v>
      </c>
      <c r="J199" s="19" t="s">
        <v>60</v>
      </c>
      <c r="K199" s="19" t="s">
        <v>180</v>
      </c>
      <c r="L199" s="19" t="s">
        <v>181</v>
      </c>
      <c r="M199" s="19" t="s">
        <v>182</v>
      </c>
      <c r="N199" s="19" t="s">
        <v>59</v>
      </c>
      <c r="O199" s="19"/>
      <c r="P199" s="19"/>
      <c r="Q199" s="19"/>
      <c r="R199" s="19"/>
      <c r="BM199" t="s">
        <v>14</v>
      </c>
      <c r="BP199" t="s">
        <v>16</v>
      </c>
      <c r="BQ199">
        <v>311.62</v>
      </c>
      <c r="BR199" t="s">
        <v>17</v>
      </c>
      <c r="BT199" t="s">
        <v>18</v>
      </c>
      <c r="BV199" s="1">
        <v>6.8680555555555564E-2</v>
      </c>
      <c r="BW199" s="1">
        <v>7.4826388888888887E-2</v>
      </c>
      <c r="BX199" s="1">
        <v>8.1481481481481488E-2</v>
      </c>
      <c r="BY199" s="1">
        <v>8.6458333333333345E-2</v>
      </c>
      <c r="BZ199" s="1">
        <v>9.0601851851851864E-2</v>
      </c>
    </row>
    <row r="200" spans="1:78" x14ac:dyDescent="0.2">
      <c r="A200" t="s">
        <v>1</v>
      </c>
      <c r="B200" t="s">
        <v>66</v>
      </c>
      <c r="C200" t="s">
        <v>77</v>
      </c>
      <c r="D200" t="s">
        <v>4</v>
      </c>
      <c r="E200" t="s">
        <v>5</v>
      </c>
      <c r="G200" t="s">
        <v>6</v>
      </c>
      <c r="H200" t="s">
        <v>7</v>
      </c>
      <c r="I200" t="s">
        <v>8</v>
      </c>
      <c r="J200">
        <v>1</v>
      </c>
      <c r="K200">
        <v>2</v>
      </c>
      <c r="L200">
        <v>3</v>
      </c>
      <c r="M200">
        <v>4</v>
      </c>
      <c r="N200">
        <v>5</v>
      </c>
      <c r="T200" t="s">
        <v>298</v>
      </c>
      <c r="BM200" t="s">
        <v>19</v>
      </c>
      <c r="BP200" t="s">
        <v>21</v>
      </c>
      <c r="BQ200">
        <v>1.3754</v>
      </c>
      <c r="BR200" t="s">
        <v>22</v>
      </c>
      <c r="BT200" t="s">
        <v>23</v>
      </c>
      <c r="BV200" s="1">
        <v>6.8854166666666661E-2</v>
      </c>
      <c r="BW200" s="1">
        <v>7.5057870370370372E-2</v>
      </c>
      <c r="BX200" s="1">
        <v>8.1539351851851849E-2</v>
      </c>
      <c r="BY200" s="1">
        <v>8.6689814814814817E-2</v>
      </c>
      <c r="BZ200" s="1">
        <v>9.07175925925926E-2</v>
      </c>
    </row>
    <row r="201" spans="1:78" x14ac:dyDescent="0.2">
      <c r="A201" t="s">
        <v>9</v>
      </c>
      <c r="B201" t="s">
        <v>51</v>
      </c>
      <c r="D201" t="s">
        <v>11</v>
      </c>
      <c r="E201">
        <v>15.0001</v>
      </c>
      <c r="F201" t="s">
        <v>12</v>
      </c>
      <c r="H201" t="s">
        <v>13</v>
      </c>
      <c r="J201">
        <v>0</v>
      </c>
      <c r="K201">
        <v>0</v>
      </c>
      <c r="L201">
        <v>0</v>
      </c>
      <c r="M201">
        <v>0</v>
      </c>
      <c r="N201">
        <v>0</v>
      </c>
      <c r="AJ201" t="s">
        <v>299</v>
      </c>
      <c r="BM201" t="s">
        <v>24</v>
      </c>
      <c r="BP201" t="s">
        <v>25</v>
      </c>
      <c r="BQ201">
        <v>0</v>
      </c>
      <c r="BR201" t="s">
        <v>22</v>
      </c>
      <c r="BT201" t="s">
        <v>26</v>
      </c>
      <c r="BV201">
        <v>7</v>
      </c>
      <c r="BW201">
        <v>10</v>
      </c>
      <c r="BX201">
        <v>2</v>
      </c>
      <c r="BY201">
        <v>10</v>
      </c>
      <c r="BZ201">
        <v>5</v>
      </c>
    </row>
    <row r="202" spans="1:78" x14ac:dyDescent="0.2">
      <c r="A202" t="s">
        <v>14</v>
      </c>
      <c r="B202" t="s">
        <v>218</v>
      </c>
      <c r="D202" t="s">
        <v>16</v>
      </c>
      <c r="E202">
        <v>289.31</v>
      </c>
      <c r="F202" t="s">
        <v>17</v>
      </c>
      <c r="H202" t="s">
        <v>18</v>
      </c>
      <c r="J202" s="1">
        <v>8.5173611111111103E-2</v>
      </c>
      <c r="K202" s="1">
        <v>9.0694444444444453E-2</v>
      </c>
      <c r="L202" s="1">
        <v>0.10129629629629629</v>
      </c>
      <c r="M202" s="1">
        <v>0.1079976851851852</v>
      </c>
      <c r="N202" s="1">
        <v>0.12721064814814814</v>
      </c>
      <c r="O202" s="1"/>
      <c r="P202" s="1"/>
      <c r="Q202" s="1"/>
      <c r="R202" s="1"/>
      <c r="T202" t="s">
        <v>297</v>
      </c>
      <c r="AJ202" t="s">
        <v>109</v>
      </c>
      <c r="AK202" t="s">
        <v>174</v>
      </c>
      <c r="AL202" t="s">
        <v>175</v>
      </c>
      <c r="AM202" t="s">
        <v>4</v>
      </c>
      <c r="AN202" t="s">
        <v>5</v>
      </c>
      <c r="AP202" t="s">
        <v>6</v>
      </c>
      <c r="AQ202" t="s">
        <v>7</v>
      </c>
      <c r="AR202" t="s">
        <v>8</v>
      </c>
      <c r="AS202">
        <v>1</v>
      </c>
      <c r="AT202">
        <v>2</v>
      </c>
      <c r="AU202">
        <v>3</v>
      </c>
      <c r="AV202">
        <v>4</v>
      </c>
      <c r="AW202">
        <v>5</v>
      </c>
      <c r="BM202" t="s">
        <v>27</v>
      </c>
      <c r="BN202">
        <v>0</v>
      </c>
      <c r="BP202" t="s">
        <v>28</v>
      </c>
      <c r="BQ202">
        <v>100.2</v>
      </c>
      <c r="BR202" t="s">
        <v>29</v>
      </c>
      <c r="BT202" t="s">
        <v>114</v>
      </c>
      <c r="BU202" t="s">
        <v>17</v>
      </c>
      <c r="BV202">
        <v>292.90679999999998</v>
      </c>
      <c r="BW202">
        <v>285.26159999999999</v>
      </c>
      <c r="BX202">
        <v>278.00689999999997</v>
      </c>
      <c r="BY202">
        <v>267.44670000000002</v>
      </c>
      <c r="BZ202">
        <v>262.76139999999998</v>
      </c>
    </row>
    <row r="203" spans="1:78" x14ac:dyDescent="0.2">
      <c r="A203" t="s">
        <v>19</v>
      </c>
      <c r="B203" t="s">
        <v>217</v>
      </c>
      <c r="D203" t="s">
        <v>21</v>
      </c>
      <c r="E203">
        <v>1.1983999999999999</v>
      </c>
      <c r="F203" t="s">
        <v>22</v>
      </c>
      <c r="H203" t="s">
        <v>23</v>
      </c>
      <c r="J203" s="1">
        <v>8.5532407407407404E-2</v>
      </c>
      <c r="K203" s="1">
        <v>9.178240740740741E-2</v>
      </c>
      <c r="L203" s="1">
        <v>0.10193287037037037</v>
      </c>
      <c r="M203" s="1">
        <v>0.10809027777777779</v>
      </c>
      <c r="N203" s="1">
        <v>0.12793981481481481</v>
      </c>
      <c r="O203" s="1"/>
      <c r="P203" s="1"/>
      <c r="Q203" s="1"/>
      <c r="R203" s="1"/>
      <c r="T203" t="s">
        <v>109</v>
      </c>
      <c r="U203" t="s">
        <v>110</v>
      </c>
      <c r="V203" t="s">
        <v>111</v>
      </c>
      <c r="W203" t="s">
        <v>4</v>
      </c>
      <c r="X203" t="s">
        <v>5</v>
      </c>
      <c r="Z203" t="s">
        <v>6</v>
      </c>
      <c r="AA203" t="s">
        <v>7</v>
      </c>
      <c r="AB203" t="s">
        <v>8</v>
      </c>
      <c r="AC203">
        <v>1</v>
      </c>
      <c r="AD203">
        <v>2</v>
      </c>
      <c r="AE203">
        <v>3</v>
      </c>
      <c r="AF203">
        <v>4</v>
      </c>
      <c r="AG203">
        <v>5</v>
      </c>
      <c r="AJ203" t="s">
        <v>9</v>
      </c>
      <c r="AM203" t="s">
        <v>11</v>
      </c>
      <c r="AN203">
        <v>25</v>
      </c>
      <c r="AO203" t="s">
        <v>12</v>
      </c>
      <c r="AQ203" t="s">
        <v>13</v>
      </c>
      <c r="AS203">
        <v>0</v>
      </c>
      <c r="AT203">
        <v>0</v>
      </c>
      <c r="AU203">
        <v>0</v>
      </c>
      <c r="AV203">
        <v>0</v>
      </c>
      <c r="AW203">
        <v>0</v>
      </c>
      <c r="BM203" t="s">
        <v>31</v>
      </c>
      <c r="BN203">
        <v>0</v>
      </c>
      <c r="BP203" t="s">
        <v>32</v>
      </c>
      <c r="BQ203">
        <v>1</v>
      </c>
      <c r="BS203" t="s">
        <v>33</v>
      </c>
      <c r="BT203" t="s">
        <v>184</v>
      </c>
      <c r="BU203" t="s">
        <v>35</v>
      </c>
      <c r="BV203">
        <v>7.7679999999999998</v>
      </c>
      <c r="BW203">
        <v>9.1759000000000004</v>
      </c>
      <c r="BX203">
        <v>4.1914999999999996</v>
      </c>
      <c r="BY203">
        <v>16.561900000000001</v>
      </c>
      <c r="BZ203">
        <v>1.2914000000000001</v>
      </c>
    </row>
    <row r="204" spans="1:78" x14ac:dyDescent="0.2">
      <c r="A204" t="s">
        <v>24</v>
      </c>
      <c r="D204" t="s">
        <v>25</v>
      </c>
      <c r="E204">
        <v>2.01E-2</v>
      </c>
      <c r="F204" t="s">
        <v>22</v>
      </c>
      <c r="H204" t="s">
        <v>26</v>
      </c>
      <c r="J204">
        <v>15</v>
      </c>
      <c r="K204">
        <v>47</v>
      </c>
      <c r="L204">
        <v>27</v>
      </c>
      <c r="M204">
        <v>4</v>
      </c>
      <c r="N204">
        <v>31</v>
      </c>
      <c r="T204" t="s">
        <v>9</v>
      </c>
      <c r="W204" t="s">
        <v>11</v>
      </c>
      <c r="X204">
        <v>15</v>
      </c>
      <c r="Y204" t="s">
        <v>12</v>
      </c>
      <c r="AA204" t="s">
        <v>13</v>
      </c>
      <c r="AC204">
        <v>0</v>
      </c>
      <c r="AD204">
        <v>0</v>
      </c>
      <c r="AE204">
        <v>0</v>
      </c>
      <c r="AF204">
        <v>0</v>
      </c>
      <c r="AG204">
        <v>0</v>
      </c>
      <c r="AJ204" t="s">
        <v>14</v>
      </c>
      <c r="AK204" t="s">
        <v>112</v>
      </c>
      <c r="AM204" t="s">
        <v>16</v>
      </c>
      <c r="AN204">
        <v>236.11</v>
      </c>
      <c r="AO204" t="s">
        <v>17</v>
      </c>
      <c r="AQ204" t="s">
        <v>18</v>
      </c>
      <c r="AS204" s="1">
        <v>9.4722222222222222E-2</v>
      </c>
      <c r="AT204" s="1">
        <v>0.11486111111111112</v>
      </c>
      <c r="AU204" s="1">
        <v>0.12052083333333334</v>
      </c>
      <c r="AV204" s="1">
        <v>0.12835648148148149</v>
      </c>
      <c r="AW204" s="1">
        <v>0.15111111111111111</v>
      </c>
      <c r="BM204" t="s">
        <v>36</v>
      </c>
      <c r="BN204">
        <v>2</v>
      </c>
      <c r="BO204" t="s">
        <v>37</v>
      </c>
      <c r="BP204" t="s">
        <v>38</v>
      </c>
      <c r="BT204" t="s">
        <v>117</v>
      </c>
      <c r="BU204" t="s">
        <v>17</v>
      </c>
      <c r="BV204">
        <v>316.1377</v>
      </c>
      <c r="BW204">
        <v>327.53280000000001</v>
      </c>
      <c r="BX204">
        <v>456.7253</v>
      </c>
      <c r="BY204">
        <v>268.73219999999998</v>
      </c>
      <c r="BZ204">
        <v>237.4966</v>
      </c>
    </row>
    <row r="205" spans="1:78" x14ac:dyDescent="0.2">
      <c r="A205" t="s">
        <v>27</v>
      </c>
      <c r="B205">
        <v>0</v>
      </c>
      <c r="D205" t="s">
        <v>28</v>
      </c>
      <c r="E205">
        <v>101.1</v>
      </c>
      <c r="F205" t="s">
        <v>29</v>
      </c>
      <c r="H205" t="s">
        <v>78</v>
      </c>
      <c r="I205" t="s">
        <v>17</v>
      </c>
      <c r="J205">
        <v>276.0856</v>
      </c>
      <c r="K205">
        <v>268.06509999999997</v>
      </c>
      <c r="L205">
        <v>253.84</v>
      </c>
      <c r="M205">
        <v>238.40559999999999</v>
      </c>
      <c r="N205">
        <v>222.72040000000001</v>
      </c>
      <c r="T205" t="s">
        <v>14</v>
      </c>
      <c r="U205" t="s">
        <v>112</v>
      </c>
      <c r="W205" t="s">
        <v>16</v>
      </c>
      <c r="X205">
        <v>287.86</v>
      </c>
      <c r="Y205" t="s">
        <v>17</v>
      </c>
      <c r="AA205" t="s">
        <v>18</v>
      </c>
      <c r="AC205" s="1">
        <v>9.4583333333333339E-2</v>
      </c>
      <c r="AD205" s="1">
        <v>9.9722222222222226E-2</v>
      </c>
      <c r="AE205" s="1">
        <v>0.12163194444444443</v>
      </c>
      <c r="AF205" s="1">
        <v>0.1285300925925926</v>
      </c>
      <c r="AG205" s="1">
        <v>0.13744212962962962</v>
      </c>
      <c r="AJ205" t="s">
        <v>19</v>
      </c>
      <c r="AK205" t="s">
        <v>217</v>
      </c>
      <c r="AM205" t="s">
        <v>21</v>
      </c>
      <c r="AN205">
        <v>1.4091</v>
      </c>
      <c r="AO205" t="s">
        <v>22</v>
      </c>
      <c r="AQ205" t="s">
        <v>23</v>
      </c>
      <c r="AS205" s="1">
        <v>9.4942129629629626E-2</v>
      </c>
      <c r="AT205" s="1">
        <v>0.11562499999999999</v>
      </c>
      <c r="AU205" s="1">
        <v>0.12106481481481481</v>
      </c>
      <c r="AV205" s="1">
        <v>0.12890046296296295</v>
      </c>
      <c r="AW205" s="1">
        <v>0.15263888888888888</v>
      </c>
      <c r="BM205" t="s">
        <v>41</v>
      </c>
      <c r="BN205">
        <v>4</v>
      </c>
      <c r="BO205" t="s">
        <v>42</v>
      </c>
      <c r="BP205" t="s">
        <v>43</v>
      </c>
      <c r="BQ205">
        <v>-2</v>
      </c>
      <c r="BR205" t="s">
        <v>44</v>
      </c>
      <c r="BT205" t="s">
        <v>201</v>
      </c>
      <c r="BU205" t="s">
        <v>35</v>
      </c>
      <c r="BV205">
        <v>88.803399999999996</v>
      </c>
      <c r="BW205">
        <v>-111.3835</v>
      </c>
      <c r="BX205">
        <v>506.62290000000002</v>
      </c>
      <c r="BY205">
        <v>-152.04570000000001</v>
      </c>
      <c r="BZ205">
        <v>-0.91180000000000005</v>
      </c>
    </row>
    <row r="206" spans="1:78" x14ac:dyDescent="0.2">
      <c r="A206" t="s">
        <v>31</v>
      </c>
      <c r="B206">
        <v>0</v>
      </c>
      <c r="D206" t="s">
        <v>32</v>
      </c>
      <c r="E206">
        <v>0.92</v>
      </c>
      <c r="G206" t="s">
        <v>33</v>
      </c>
      <c r="H206" t="s">
        <v>79</v>
      </c>
      <c r="I206" t="s">
        <v>35</v>
      </c>
      <c r="J206">
        <v>11.5801</v>
      </c>
      <c r="K206">
        <v>17.633199999999999</v>
      </c>
      <c r="L206">
        <v>9.3393999999999995</v>
      </c>
      <c r="M206">
        <v>38.039499999999997</v>
      </c>
      <c r="N206">
        <v>0.79520000000000002</v>
      </c>
      <c r="T206" t="s">
        <v>19</v>
      </c>
      <c r="U206" t="s">
        <v>217</v>
      </c>
      <c r="W206" t="s">
        <v>21</v>
      </c>
      <c r="X206">
        <v>1.2149000000000001</v>
      </c>
      <c r="Y206" t="s">
        <v>22</v>
      </c>
      <c r="AA206" t="s">
        <v>23</v>
      </c>
      <c r="AC206" s="1">
        <v>9.5231481481481486E-2</v>
      </c>
      <c r="AD206" s="1">
        <v>9.9918981481481484E-2</v>
      </c>
      <c r="AE206" s="1">
        <v>0.1218287037037037</v>
      </c>
      <c r="AF206" s="1">
        <v>0.12885416666666666</v>
      </c>
      <c r="AG206" s="1">
        <v>0.13821759259259259</v>
      </c>
      <c r="AJ206" t="s">
        <v>24</v>
      </c>
      <c r="AM206" t="s">
        <v>25</v>
      </c>
      <c r="AN206">
        <v>0</v>
      </c>
      <c r="AO206" t="s">
        <v>22</v>
      </c>
      <c r="AQ206" t="s">
        <v>26</v>
      </c>
      <c r="AS206">
        <v>10</v>
      </c>
      <c r="AT206">
        <v>33</v>
      </c>
      <c r="AU206">
        <v>24</v>
      </c>
      <c r="AV206">
        <v>23</v>
      </c>
      <c r="AW206">
        <v>66</v>
      </c>
      <c r="BM206" t="s">
        <v>47</v>
      </c>
      <c r="BN206">
        <v>2</v>
      </c>
      <c r="BO206" t="s">
        <v>48</v>
      </c>
      <c r="BP206" t="s">
        <v>49</v>
      </c>
      <c r="BQ206">
        <v>2.5000000000000001E-2</v>
      </c>
    </row>
    <row r="207" spans="1:78" x14ac:dyDescent="0.2">
      <c r="A207" t="s">
        <v>36</v>
      </c>
      <c r="B207">
        <v>2.5</v>
      </c>
      <c r="C207" t="s">
        <v>37</v>
      </c>
      <c r="D207" t="s">
        <v>38</v>
      </c>
      <c r="E207" t="s">
        <v>72</v>
      </c>
      <c r="H207" t="s">
        <v>80</v>
      </c>
      <c r="I207" t="s">
        <v>17</v>
      </c>
      <c r="J207">
        <v>-4842.7788</v>
      </c>
      <c r="K207">
        <v>-3785.7640000000001</v>
      </c>
      <c r="L207">
        <v>-3524.0436</v>
      </c>
      <c r="M207">
        <v>-1825.3385000000001</v>
      </c>
      <c r="N207">
        <v>3358.0956000000001</v>
      </c>
      <c r="T207" t="s">
        <v>24</v>
      </c>
      <c r="W207" t="s">
        <v>25</v>
      </c>
      <c r="X207">
        <v>0</v>
      </c>
      <c r="Y207" t="s">
        <v>22</v>
      </c>
      <c r="AA207" t="s">
        <v>26</v>
      </c>
      <c r="AC207">
        <v>29</v>
      </c>
      <c r="AD207">
        <v>9</v>
      </c>
      <c r="AE207">
        <v>9</v>
      </c>
      <c r="AF207">
        <v>14</v>
      </c>
      <c r="AG207">
        <v>34</v>
      </c>
      <c r="AJ207" t="s">
        <v>27</v>
      </c>
      <c r="AK207">
        <v>0</v>
      </c>
      <c r="AM207" t="s">
        <v>28</v>
      </c>
      <c r="AN207">
        <v>100.7</v>
      </c>
      <c r="AO207" t="s">
        <v>29</v>
      </c>
      <c r="AQ207" t="s">
        <v>176</v>
      </c>
      <c r="AR207" t="s">
        <v>17</v>
      </c>
      <c r="AS207">
        <v>210.2473</v>
      </c>
      <c r="AT207">
        <v>178.57550000000001</v>
      </c>
      <c r="AU207">
        <v>173.86529999999999</v>
      </c>
      <c r="AV207">
        <v>155.3142</v>
      </c>
      <c r="AW207">
        <v>151.9599</v>
      </c>
    </row>
    <row r="208" spans="1:78" x14ac:dyDescent="0.2">
      <c r="A208" t="s">
        <v>41</v>
      </c>
      <c r="B208">
        <v>5</v>
      </c>
      <c r="C208" t="s">
        <v>42</v>
      </c>
      <c r="D208" t="s">
        <v>43</v>
      </c>
      <c r="E208">
        <v>-3.5339</v>
      </c>
      <c r="F208" t="s">
        <v>44</v>
      </c>
      <c r="H208" t="s">
        <v>81</v>
      </c>
      <c r="I208" t="s">
        <v>44</v>
      </c>
      <c r="J208">
        <v>-4986.7124000000003</v>
      </c>
      <c r="K208">
        <v>-268.11529999999999</v>
      </c>
      <c r="L208">
        <v>810.66510000000005</v>
      </c>
      <c r="M208">
        <v>4261.1180999999997</v>
      </c>
      <c r="N208">
        <v>898.36030000000005</v>
      </c>
      <c r="T208" t="s">
        <v>27</v>
      </c>
      <c r="U208">
        <v>0</v>
      </c>
      <c r="W208" t="s">
        <v>28</v>
      </c>
      <c r="X208">
        <v>100.6</v>
      </c>
      <c r="Y208" t="s">
        <v>29</v>
      </c>
      <c r="AA208" t="s">
        <v>114</v>
      </c>
      <c r="AB208" t="s">
        <v>17</v>
      </c>
      <c r="AC208">
        <v>268.77789999999999</v>
      </c>
      <c r="AD208">
        <v>261.85079999999999</v>
      </c>
      <c r="AE208">
        <v>230.66419999999999</v>
      </c>
      <c r="AF208">
        <v>215.00319999999999</v>
      </c>
      <c r="AG208">
        <v>208.19470000000001</v>
      </c>
      <c r="AJ208" t="s">
        <v>31</v>
      </c>
      <c r="AK208">
        <v>0</v>
      </c>
      <c r="AM208" t="s">
        <v>32</v>
      </c>
      <c r="AN208">
        <v>0.92</v>
      </c>
      <c r="AP208" t="s">
        <v>33</v>
      </c>
      <c r="AQ208" t="s">
        <v>177</v>
      </c>
      <c r="AR208" t="s">
        <v>35</v>
      </c>
      <c r="AS208">
        <v>5.2614000000000001</v>
      </c>
      <c r="AT208">
        <v>6.9379999999999997</v>
      </c>
      <c r="AU208">
        <v>2.4603000000000002</v>
      </c>
      <c r="AV208">
        <v>14.9259</v>
      </c>
      <c r="AW208">
        <v>0.58089999999999997</v>
      </c>
    </row>
    <row r="209" spans="1:49" x14ac:dyDescent="0.2">
      <c r="A209" t="s">
        <v>47</v>
      </c>
      <c r="B209">
        <v>2</v>
      </c>
      <c r="C209" t="s">
        <v>48</v>
      </c>
      <c r="D209" t="s">
        <v>49</v>
      </c>
      <c r="E209">
        <v>2.4199999999999999E-2</v>
      </c>
      <c r="T209" t="s">
        <v>31</v>
      </c>
      <c r="U209">
        <v>0</v>
      </c>
      <c r="W209" t="s">
        <v>32</v>
      </c>
      <c r="X209">
        <v>0.92</v>
      </c>
      <c r="Z209" t="s">
        <v>33</v>
      </c>
      <c r="AA209" t="s">
        <v>184</v>
      </c>
      <c r="AB209" t="s">
        <v>35</v>
      </c>
      <c r="AC209">
        <v>7.1539999999999999</v>
      </c>
      <c r="AD209">
        <v>8.4139999999999997</v>
      </c>
      <c r="AE209">
        <v>2.1798999999999999</v>
      </c>
      <c r="AF209">
        <v>14.7783</v>
      </c>
      <c r="AG209">
        <v>0.77490000000000003</v>
      </c>
      <c r="AJ209" t="s">
        <v>36</v>
      </c>
      <c r="AK209">
        <v>2.5</v>
      </c>
      <c r="AL209" t="s">
        <v>37</v>
      </c>
      <c r="AM209" t="s">
        <v>38</v>
      </c>
      <c r="AN209" t="s">
        <v>116</v>
      </c>
      <c r="AQ209" t="s">
        <v>178</v>
      </c>
      <c r="AR209" t="s">
        <v>17</v>
      </c>
      <c r="AS209">
        <v>165.8964</v>
      </c>
      <c r="AT209">
        <v>254.15950000000001</v>
      </c>
      <c r="AU209">
        <v>260.16219999999998</v>
      </c>
      <c r="AV209">
        <v>300.50639999999999</v>
      </c>
      <c r="AW209">
        <v>420.77319999999997</v>
      </c>
    </row>
    <row r="210" spans="1:49" x14ac:dyDescent="0.2">
      <c r="T210" t="s">
        <v>36</v>
      </c>
      <c r="U210">
        <v>2.5</v>
      </c>
      <c r="V210" t="s">
        <v>37</v>
      </c>
      <c r="W210" t="s">
        <v>38</v>
      </c>
      <c r="X210" t="s">
        <v>116</v>
      </c>
      <c r="AA210" t="s">
        <v>117</v>
      </c>
      <c r="AB210" t="s">
        <v>17</v>
      </c>
      <c r="AC210">
        <v>322.51420000000002</v>
      </c>
      <c r="AD210">
        <v>708.41449999999998</v>
      </c>
      <c r="AE210">
        <v>657.0557</v>
      </c>
      <c r="AF210">
        <v>629.99400000000003</v>
      </c>
      <c r="AG210">
        <v>806.97320000000002</v>
      </c>
      <c r="AJ210" t="s">
        <v>41</v>
      </c>
      <c r="AK210">
        <v>5</v>
      </c>
      <c r="AL210" t="s">
        <v>42</v>
      </c>
      <c r="AM210" t="s">
        <v>43</v>
      </c>
      <c r="AN210">
        <v>-12.5467</v>
      </c>
      <c r="AO210" t="s">
        <v>44</v>
      </c>
      <c r="AQ210" t="s">
        <v>199</v>
      </c>
      <c r="AR210" t="s">
        <v>35</v>
      </c>
      <c r="AS210">
        <v>-11.6683</v>
      </c>
      <c r="AT210">
        <v>-3.4241999999999999</v>
      </c>
      <c r="AU210">
        <v>13.220599999999999</v>
      </c>
      <c r="AV210">
        <v>58.9328</v>
      </c>
      <c r="AW210">
        <v>6.2892999999999999</v>
      </c>
    </row>
    <row r="211" spans="1:49" x14ac:dyDescent="0.2">
      <c r="A211" s="3" t="s">
        <v>219</v>
      </c>
      <c r="B211" s="3"/>
      <c r="C211" s="3"/>
      <c r="D211" s="39" t="s">
        <v>10</v>
      </c>
      <c r="J211" s="19" t="s">
        <v>60</v>
      </c>
      <c r="K211" s="19" t="s">
        <v>180</v>
      </c>
      <c r="L211" s="19" t="s">
        <v>181</v>
      </c>
      <c r="M211" s="19" t="s">
        <v>182</v>
      </c>
      <c r="N211" s="19" t="s">
        <v>59</v>
      </c>
      <c r="O211" s="19"/>
      <c r="P211" s="19"/>
      <c r="Q211" s="19"/>
      <c r="R211" s="19"/>
      <c r="T211" t="s">
        <v>41</v>
      </c>
      <c r="U211">
        <v>5</v>
      </c>
      <c r="V211" t="s">
        <v>42</v>
      </c>
      <c r="W211" t="s">
        <v>43</v>
      </c>
      <c r="X211">
        <v>-12.5467</v>
      </c>
      <c r="Y211" t="s">
        <v>44</v>
      </c>
      <c r="AA211" t="s">
        <v>201</v>
      </c>
      <c r="AB211" t="s">
        <v>35</v>
      </c>
      <c r="AC211">
        <v>-12.6225</v>
      </c>
      <c r="AD211">
        <v>-29.779199999999999</v>
      </c>
      <c r="AE211">
        <v>13.1135</v>
      </c>
      <c r="AF211">
        <v>30.866</v>
      </c>
      <c r="AG211">
        <v>69.581199999999995</v>
      </c>
      <c r="AJ211" t="s">
        <v>47</v>
      </c>
      <c r="AK211">
        <v>2</v>
      </c>
      <c r="AL211" t="s">
        <v>48</v>
      </c>
      <c r="AM211" t="s">
        <v>49</v>
      </c>
      <c r="AN211">
        <v>5.1400000000000001E-2</v>
      </c>
    </row>
    <row r="212" spans="1:49" x14ac:dyDescent="0.2">
      <c r="A212" t="s">
        <v>109</v>
      </c>
      <c r="B212" t="s">
        <v>174</v>
      </c>
      <c r="C212" t="s">
        <v>175</v>
      </c>
      <c r="D212" t="s">
        <v>4</v>
      </c>
      <c r="E212" t="s">
        <v>5</v>
      </c>
      <c r="G212" t="s">
        <v>6</v>
      </c>
      <c r="H212" t="s">
        <v>7</v>
      </c>
      <c r="I212" t="s">
        <v>8</v>
      </c>
      <c r="J212">
        <v>1</v>
      </c>
      <c r="K212">
        <v>2</v>
      </c>
      <c r="L212">
        <v>3</v>
      </c>
      <c r="M212">
        <v>4</v>
      </c>
      <c r="N212">
        <v>5</v>
      </c>
      <c r="T212" t="s">
        <v>47</v>
      </c>
      <c r="U212">
        <v>2</v>
      </c>
      <c r="V212" t="s">
        <v>48</v>
      </c>
      <c r="W212" t="s">
        <v>49</v>
      </c>
      <c r="X212">
        <v>5.1400000000000001E-2</v>
      </c>
    </row>
    <row r="213" spans="1:49" x14ac:dyDescent="0.2">
      <c r="A213" t="s">
        <v>9</v>
      </c>
      <c r="D213" t="s">
        <v>11</v>
      </c>
      <c r="E213">
        <v>30</v>
      </c>
      <c r="F213" t="s">
        <v>12</v>
      </c>
      <c r="H213" t="s">
        <v>13</v>
      </c>
      <c r="J213">
        <v>0</v>
      </c>
      <c r="K213">
        <v>0</v>
      </c>
      <c r="L213">
        <v>0</v>
      </c>
      <c r="M213">
        <v>0</v>
      </c>
      <c r="N213">
        <v>0</v>
      </c>
    </row>
    <row r="214" spans="1:49" x14ac:dyDescent="0.2">
      <c r="A214" t="s">
        <v>14</v>
      </c>
      <c r="B214" t="s">
        <v>112</v>
      </c>
      <c r="D214" t="s">
        <v>16</v>
      </c>
      <c r="E214">
        <v>217.3</v>
      </c>
      <c r="F214" t="s">
        <v>17</v>
      </c>
      <c r="H214" t="s">
        <v>18</v>
      </c>
      <c r="J214" s="1">
        <v>9.8344907407407409E-2</v>
      </c>
      <c r="K214" s="1">
        <v>0.10689814814814814</v>
      </c>
      <c r="L214" s="1">
        <v>0.11311342592592592</v>
      </c>
      <c r="M214" s="1">
        <v>0.12263888888888889</v>
      </c>
      <c r="N214" s="1">
        <v>0.14829861111111112</v>
      </c>
      <c r="O214" s="1"/>
      <c r="P214" s="1"/>
      <c r="Q214" s="1"/>
      <c r="R214" s="1"/>
      <c r="T214" t="s">
        <v>297</v>
      </c>
      <c r="AJ214" t="s">
        <v>299</v>
      </c>
    </row>
    <row r="215" spans="1:49" x14ac:dyDescent="0.2">
      <c r="A215" t="s">
        <v>19</v>
      </c>
      <c r="B215" t="s">
        <v>15</v>
      </c>
      <c r="D215" t="s">
        <v>21</v>
      </c>
      <c r="E215">
        <v>1.8892</v>
      </c>
      <c r="F215" t="s">
        <v>22</v>
      </c>
      <c r="H215" t="s">
        <v>23</v>
      </c>
      <c r="J215" s="1">
        <v>9.8935185185185182E-2</v>
      </c>
      <c r="K215" s="1">
        <v>0.10758101851851852</v>
      </c>
      <c r="L215" s="1">
        <v>0.1137962962962963</v>
      </c>
      <c r="M215" s="1">
        <v>0.123125</v>
      </c>
      <c r="N215" s="1">
        <v>0.14984953703703704</v>
      </c>
      <c r="O215" s="1"/>
      <c r="P215" s="1"/>
      <c r="Q215" s="1"/>
      <c r="R215" s="1"/>
      <c r="T215" t="s">
        <v>109</v>
      </c>
      <c r="U215" t="s">
        <v>110</v>
      </c>
      <c r="V215" t="s">
        <v>120</v>
      </c>
      <c r="W215" t="s">
        <v>4</v>
      </c>
      <c r="X215" t="s">
        <v>5</v>
      </c>
      <c r="Z215" t="s">
        <v>6</v>
      </c>
      <c r="AA215" t="s">
        <v>7</v>
      </c>
      <c r="AB215" t="s">
        <v>8</v>
      </c>
      <c r="AC215">
        <v>1</v>
      </c>
      <c r="AD215">
        <v>2</v>
      </c>
      <c r="AE215">
        <v>3</v>
      </c>
      <c r="AF215">
        <v>4</v>
      </c>
      <c r="AG215">
        <v>5</v>
      </c>
      <c r="AJ215" t="s">
        <v>109</v>
      </c>
      <c r="AK215" t="s">
        <v>174</v>
      </c>
      <c r="AL215" t="s">
        <v>203</v>
      </c>
      <c r="AM215" t="s">
        <v>4</v>
      </c>
      <c r="AN215" t="s">
        <v>5</v>
      </c>
      <c r="AP215" t="s">
        <v>6</v>
      </c>
      <c r="AQ215" t="s">
        <v>7</v>
      </c>
      <c r="AR215" t="s">
        <v>8</v>
      </c>
      <c r="AS215">
        <v>1</v>
      </c>
      <c r="AT215">
        <v>2</v>
      </c>
      <c r="AU215">
        <v>3</v>
      </c>
      <c r="AV215">
        <v>4</v>
      </c>
      <c r="AW215">
        <v>5</v>
      </c>
    </row>
    <row r="216" spans="1:49" x14ac:dyDescent="0.2">
      <c r="A216" t="s">
        <v>24</v>
      </c>
      <c r="B216" t="s">
        <v>113</v>
      </c>
      <c r="D216" t="s">
        <v>25</v>
      </c>
      <c r="E216">
        <v>0</v>
      </c>
      <c r="F216" t="s">
        <v>22</v>
      </c>
      <c r="H216" t="s">
        <v>26</v>
      </c>
      <c r="J216">
        <v>25</v>
      </c>
      <c r="K216">
        <v>29</v>
      </c>
      <c r="L216">
        <v>30</v>
      </c>
      <c r="M216">
        <v>21</v>
      </c>
      <c r="N216">
        <v>67</v>
      </c>
      <c r="T216" t="s">
        <v>9</v>
      </c>
      <c r="W216" t="s">
        <v>11</v>
      </c>
      <c r="X216">
        <v>15</v>
      </c>
      <c r="Y216" t="s">
        <v>12</v>
      </c>
      <c r="AA216" t="s">
        <v>13</v>
      </c>
      <c r="AC216">
        <v>0</v>
      </c>
      <c r="AD216">
        <v>0</v>
      </c>
      <c r="AE216">
        <v>0</v>
      </c>
      <c r="AF216">
        <v>0</v>
      </c>
      <c r="AG216">
        <v>0</v>
      </c>
      <c r="AJ216" t="s">
        <v>9</v>
      </c>
      <c r="AM216" t="s">
        <v>11</v>
      </c>
      <c r="AN216">
        <v>25</v>
      </c>
      <c r="AO216" t="s">
        <v>12</v>
      </c>
      <c r="AQ216" t="s">
        <v>13</v>
      </c>
      <c r="AS216">
        <v>0</v>
      </c>
      <c r="AT216">
        <v>0</v>
      </c>
      <c r="AU216">
        <v>0</v>
      </c>
      <c r="AV216">
        <v>0</v>
      </c>
      <c r="AW216">
        <v>0</v>
      </c>
    </row>
    <row r="217" spans="1:49" x14ac:dyDescent="0.2">
      <c r="A217" t="s">
        <v>27</v>
      </c>
      <c r="B217">
        <v>0</v>
      </c>
      <c r="D217" t="s">
        <v>28</v>
      </c>
      <c r="E217">
        <v>101.3</v>
      </c>
      <c r="F217" t="s">
        <v>29</v>
      </c>
      <c r="H217" t="s">
        <v>176</v>
      </c>
      <c r="I217" t="s">
        <v>17</v>
      </c>
      <c r="J217">
        <v>199.05879999999999</v>
      </c>
      <c r="K217">
        <v>180.64940000000001</v>
      </c>
      <c r="L217">
        <v>171.35849999999999</v>
      </c>
      <c r="M217">
        <v>142.50299999999999</v>
      </c>
      <c r="N217">
        <v>135.86490000000001</v>
      </c>
      <c r="T217" t="s">
        <v>14</v>
      </c>
      <c r="U217" t="s">
        <v>121</v>
      </c>
      <c r="W217" t="s">
        <v>16</v>
      </c>
      <c r="X217">
        <v>287.86</v>
      </c>
      <c r="Y217" t="s">
        <v>17</v>
      </c>
      <c r="AA217" t="s">
        <v>18</v>
      </c>
      <c r="AC217" s="1">
        <v>9.3148148148148147E-2</v>
      </c>
      <c r="AD217" s="1">
        <v>0.10381944444444445</v>
      </c>
      <c r="AE217" s="1">
        <v>0.12247685185185185</v>
      </c>
      <c r="AF217" s="1">
        <v>0.12644675925925927</v>
      </c>
      <c r="AG217" s="1">
        <v>0.14368055555555556</v>
      </c>
      <c r="AJ217" t="s">
        <v>14</v>
      </c>
      <c r="AK217" t="s">
        <v>121</v>
      </c>
      <c r="AM217" t="s">
        <v>16</v>
      </c>
      <c r="AN217">
        <v>236.11</v>
      </c>
      <c r="AO217" t="s">
        <v>17</v>
      </c>
      <c r="AQ217" t="s">
        <v>18</v>
      </c>
      <c r="AS217" s="1">
        <v>9.4386574074074081E-2</v>
      </c>
      <c r="AT217" s="1">
        <v>0.11540509259259259</v>
      </c>
      <c r="AU217" s="1">
        <v>0.11965277777777777</v>
      </c>
      <c r="AV217" s="1">
        <v>0.12585648148148149</v>
      </c>
      <c r="AW217" s="1">
        <v>0.14410879629629628</v>
      </c>
    </row>
    <row r="218" spans="1:49" x14ac:dyDescent="0.2">
      <c r="A218" t="s">
        <v>31</v>
      </c>
      <c r="B218">
        <v>0</v>
      </c>
      <c r="D218" t="s">
        <v>32</v>
      </c>
      <c r="E218">
        <v>0.92</v>
      </c>
      <c r="G218" t="s">
        <v>33</v>
      </c>
      <c r="H218" t="s">
        <v>220</v>
      </c>
      <c r="I218" t="s">
        <v>44</v>
      </c>
      <c r="J218">
        <v>21.950600000000001</v>
      </c>
      <c r="K218">
        <v>27.636800000000001</v>
      </c>
      <c r="L218">
        <v>13.894600000000001</v>
      </c>
      <c r="M218">
        <v>49.261899999999997</v>
      </c>
      <c r="N218">
        <v>2.1408</v>
      </c>
      <c r="T218" t="s">
        <v>19</v>
      </c>
      <c r="U218" t="s">
        <v>217</v>
      </c>
      <c r="W218" t="s">
        <v>21</v>
      </c>
      <c r="X218">
        <v>1.2192000000000001</v>
      </c>
      <c r="Y218" t="s">
        <v>22</v>
      </c>
      <c r="AA218" t="s">
        <v>23</v>
      </c>
      <c r="AC218" s="1">
        <v>9.3541666666666676E-2</v>
      </c>
      <c r="AD218" s="1">
        <v>0.1042013888888889</v>
      </c>
      <c r="AE218" s="1">
        <v>0.12267361111111112</v>
      </c>
      <c r="AF218" s="1">
        <v>0.12670138888888891</v>
      </c>
      <c r="AG218" s="1">
        <v>0.14393518518518519</v>
      </c>
      <c r="AJ218" t="s">
        <v>19</v>
      </c>
      <c r="AK218" t="s">
        <v>217</v>
      </c>
      <c r="AM218" t="s">
        <v>21</v>
      </c>
      <c r="AN218">
        <v>1.6594</v>
      </c>
      <c r="AO218" t="s">
        <v>22</v>
      </c>
      <c r="AQ218" t="s">
        <v>23</v>
      </c>
      <c r="AS218" s="1">
        <v>9.4826388888888891E-2</v>
      </c>
      <c r="AT218" s="1">
        <v>0.11584490740740742</v>
      </c>
      <c r="AU218" s="1">
        <v>0.11997685185185185</v>
      </c>
      <c r="AV218" s="1">
        <v>0.12596064814814814</v>
      </c>
      <c r="AW218" s="1">
        <v>0.14519675925925926</v>
      </c>
    </row>
    <row r="219" spans="1:49" x14ac:dyDescent="0.2">
      <c r="A219" t="s">
        <v>36</v>
      </c>
      <c r="B219">
        <v>2.5</v>
      </c>
      <c r="C219" t="s">
        <v>37</v>
      </c>
      <c r="D219" t="s">
        <v>38</v>
      </c>
      <c r="E219" t="s">
        <v>116</v>
      </c>
      <c r="H219" t="s">
        <v>178</v>
      </c>
      <c r="I219" t="s">
        <v>17</v>
      </c>
      <c r="J219">
        <v>235.86089999999999</v>
      </c>
      <c r="K219">
        <v>628.87840000000006</v>
      </c>
      <c r="L219">
        <v>684.05499999999995</v>
      </c>
      <c r="M219">
        <v>806.7242</v>
      </c>
      <c r="N219">
        <v>1008.8136</v>
      </c>
      <c r="T219" t="s">
        <v>24</v>
      </c>
      <c r="W219" t="s">
        <v>25</v>
      </c>
      <c r="X219">
        <v>0</v>
      </c>
      <c r="Y219" t="s">
        <v>22</v>
      </c>
      <c r="AA219" t="s">
        <v>26</v>
      </c>
      <c r="AC219">
        <v>16</v>
      </c>
      <c r="AD219">
        <v>17</v>
      </c>
      <c r="AE219">
        <v>8</v>
      </c>
      <c r="AF219">
        <v>11</v>
      </c>
      <c r="AG219">
        <v>12</v>
      </c>
      <c r="AJ219" t="s">
        <v>24</v>
      </c>
      <c r="AM219" t="s">
        <v>25</v>
      </c>
      <c r="AN219">
        <v>0</v>
      </c>
      <c r="AO219" t="s">
        <v>22</v>
      </c>
      <c r="AQ219" t="s">
        <v>26</v>
      </c>
      <c r="AS219">
        <v>19</v>
      </c>
      <c r="AT219">
        <v>19</v>
      </c>
      <c r="AU219">
        <v>15</v>
      </c>
      <c r="AV219">
        <v>5</v>
      </c>
      <c r="AW219">
        <v>47</v>
      </c>
    </row>
    <row r="220" spans="1:49" x14ac:dyDescent="0.2">
      <c r="A220" t="s">
        <v>41</v>
      </c>
      <c r="B220">
        <v>5</v>
      </c>
      <c r="C220" t="s">
        <v>42</v>
      </c>
      <c r="D220" t="s">
        <v>43</v>
      </c>
      <c r="E220">
        <v>-2</v>
      </c>
      <c r="F220" t="s">
        <v>44</v>
      </c>
      <c r="H220" t="s">
        <v>179</v>
      </c>
      <c r="I220" t="s">
        <v>44</v>
      </c>
      <c r="J220">
        <v>641.61320000000001</v>
      </c>
      <c r="K220">
        <v>-22.682500000000001</v>
      </c>
      <c r="L220">
        <v>142.74459999999999</v>
      </c>
      <c r="M220">
        <v>218.45359999999999</v>
      </c>
      <c r="N220">
        <v>16.798500000000001</v>
      </c>
      <c r="T220" t="s">
        <v>27</v>
      </c>
      <c r="U220">
        <v>0</v>
      </c>
      <c r="W220" t="s">
        <v>28</v>
      </c>
      <c r="X220">
        <v>100.6</v>
      </c>
      <c r="Y220" t="s">
        <v>29</v>
      </c>
      <c r="AA220" t="s">
        <v>123</v>
      </c>
      <c r="AB220" t="s">
        <v>17</v>
      </c>
      <c r="AC220">
        <v>272.1241</v>
      </c>
      <c r="AD220">
        <v>259.79169999999999</v>
      </c>
      <c r="AE220">
        <v>240.7088</v>
      </c>
      <c r="AF220">
        <v>234.34690000000001</v>
      </c>
      <c r="AG220">
        <v>222.93799999999999</v>
      </c>
      <c r="AJ220" t="s">
        <v>27</v>
      </c>
      <c r="AK220">
        <v>0</v>
      </c>
      <c r="AM220" t="s">
        <v>28</v>
      </c>
      <c r="AN220">
        <v>100.7</v>
      </c>
      <c r="AO220" t="s">
        <v>29</v>
      </c>
      <c r="AQ220" t="s">
        <v>204</v>
      </c>
      <c r="AR220" t="s">
        <v>17</v>
      </c>
      <c r="AS220">
        <v>205.31010000000001</v>
      </c>
      <c r="AT220">
        <v>156.8638</v>
      </c>
      <c r="AU220">
        <v>151.13460000000001</v>
      </c>
      <c r="AV220">
        <v>134.54249999999999</v>
      </c>
      <c r="AW220">
        <v>114.5179</v>
      </c>
    </row>
    <row r="221" spans="1:49" x14ac:dyDescent="0.2">
      <c r="A221" t="s">
        <v>47</v>
      </c>
      <c r="B221">
        <v>2</v>
      </c>
      <c r="C221" t="s">
        <v>48</v>
      </c>
      <c r="D221" t="s">
        <v>49</v>
      </c>
      <c r="E221">
        <v>2.5000000000000001E-2</v>
      </c>
      <c r="T221" t="s">
        <v>31</v>
      </c>
      <c r="U221">
        <v>0</v>
      </c>
      <c r="W221" t="s">
        <v>32</v>
      </c>
      <c r="X221">
        <v>0.92</v>
      </c>
      <c r="Z221" t="s">
        <v>33</v>
      </c>
      <c r="AA221" t="s">
        <v>185</v>
      </c>
      <c r="AB221" t="s">
        <v>35</v>
      </c>
      <c r="AC221">
        <v>5.5071000000000003</v>
      </c>
      <c r="AD221">
        <v>5.8164999999999996</v>
      </c>
      <c r="AE221">
        <v>2.7151999999999998</v>
      </c>
      <c r="AF221">
        <v>11.4618</v>
      </c>
      <c r="AG221">
        <v>0.85</v>
      </c>
      <c r="AJ221" t="s">
        <v>31</v>
      </c>
      <c r="AK221">
        <v>0</v>
      </c>
      <c r="AM221" t="s">
        <v>32</v>
      </c>
      <c r="AN221">
        <v>0.92</v>
      </c>
      <c r="AP221" t="s">
        <v>33</v>
      </c>
      <c r="AQ221" t="s">
        <v>205</v>
      </c>
      <c r="AR221" t="s">
        <v>35</v>
      </c>
      <c r="AS221">
        <v>8.2975999999999992</v>
      </c>
      <c r="AT221">
        <v>9.6036999999999999</v>
      </c>
      <c r="AU221">
        <v>4.1738</v>
      </c>
      <c r="AV221">
        <v>23.130299999999998</v>
      </c>
      <c r="AW221">
        <v>0.67689999999999995</v>
      </c>
    </row>
    <row r="222" spans="1:49" x14ac:dyDescent="0.2">
      <c r="T222" t="s">
        <v>36</v>
      </c>
      <c r="U222">
        <v>2.5</v>
      </c>
      <c r="V222" t="s">
        <v>37</v>
      </c>
      <c r="W222" t="s">
        <v>38</v>
      </c>
      <c r="X222" t="s">
        <v>116</v>
      </c>
      <c r="AA222" t="s">
        <v>125</v>
      </c>
      <c r="AB222" t="s">
        <v>17</v>
      </c>
      <c r="AC222">
        <v>-525.45039999999995</v>
      </c>
      <c r="AD222">
        <v>87.461399999999998</v>
      </c>
      <c r="AE222">
        <v>194.35059999999999</v>
      </c>
      <c r="AF222">
        <v>300.83800000000002</v>
      </c>
      <c r="AG222">
        <v>1551.3757000000001</v>
      </c>
      <c r="AJ222" t="s">
        <v>36</v>
      </c>
      <c r="AK222">
        <v>2.5</v>
      </c>
      <c r="AL222" t="s">
        <v>37</v>
      </c>
      <c r="AM222" t="s">
        <v>38</v>
      </c>
      <c r="AN222" t="s">
        <v>116</v>
      </c>
      <c r="AQ222" t="s">
        <v>206</v>
      </c>
      <c r="AR222" t="s">
        <v>17</v>
      </c>
      <c r="AS222">
        <v>-70.655299999999997</v>
      </c>
      <c r="AT222">
        <v>141.74090000000001</v>
      </c>
      <c r="AU222">
        <v>206.90479999999999</v>
      </c>
      <c r="AV222">
        <v>352.26679999999999</v>
      </c>
      <c r="AW222">
        <v>862.95849999999996</v>
      </c>
    </row>
    <row r="223" spans="1:49" x14ac:dyDescent="0.2">
      <c r="A223" s="3" t="s">
        <v>225</v>
      </c>
      <c r="B223" s="3"/>
      <c r="C223" s="3"/>
      <c r="D223" s="39" t="s">
        <v>10</v>
      </c>
      <c r="J223" s="19" t="s">
        <v>60</v>
      </c>
      <c r="K223" s="19" t="s">
        <v>180</v>
      </c>
      <c r="L223" s="19" t="s">
        <v>181</v>
      </c>
      <c r="M223" s="19" t="s">
        <v>182</v>
      </c>
      <c r="N223" s="19" t="s">
        <v>59</v>
      </c>
      <c r="O223" s="19"/>
      <c r="P223" s="19"/>
      <c r="Q223" s="19"/>
      <c r="R223" s="19"/>
      <c r="T223" t="s">
        <v>41</v>
      </c>
      <c r="U223">
        <v>5</v>
      </c>
      <c r="V223" t="s">
        <v>42</v>
      </c>
      <c r="W223" t="s">
        <v>43</v>
      </c>
      <c r="X223">
        <v>-2</v>
      </c>
      <c r="Y223" t="s">
        <v>44</v>
      </c>
      <c r="AA223" t="s">
        <v>202</v>
      </c>
      <c r="AB223" t="s">
        <v>35</v>
      </c>
      <c r="AC223">
        <v>-203.04470000000001</v>
      </c>
      <c r="AD223">
        <v>-19.401900000000001</v>
      </c>
      <c r="AE223">
        <v>75</v>
      </c>
      <c r="AF223">
        <v>357.92790000000002</v>
      </c>
      <c r="AG223">
        <v>143.18440000000001</v>
      </c>
      <c r="AJ223" t="s">
        <v>41</v>
      </c>
      <c r="AK223">
        <v>5</v>
      </c>
      <c r="AL223" t="s">
        <v>42</v>
      </c>
      <c r="AM223" t="s">
        <v>43</v>
      </c>
      <c r="AN223">
        <v>-2</v>
      </c>
      <c r="AO223" t="s">
        <v>44</v>
      </c>
      <c r="AQ223" t="s">
        <v>208</v>
      </c>
      <c r="AR223" t="s">
        <v>35</v>
      </c>
      <c r="AS223">
        <v>-16.435500000000001</v>
      </c>
      <c r="AT223">
        <v>32.732799999999997</v>
      </c>
      <c r="AU223">
        <v>108.3535</v>
      </c>
      <c r="AV223">
        <v>249.96109999999999</v>
      </c>
      <c r="AW223">
        <v>31.594000000000001</v>
      </c>
    </row>
    <row r="224" spans="1:49" x14ac:dyDescent="0.2">
      <c r="A224" t="s">
        <v>109</v>
      </c>
      <c r="B224" t="s">
        <v>110</v>
      </c>
      <c r="C224" t="s">
        <v>111</v>
      </c>
      <c r="D224" t="s">
        <v>4</v>
      </c>
      <c r="E224" t="s">
        <v>5</v>
      </c>
      <c r="G224" t="s">
        <v>6</v>
      </c>
      <c r="H224" t="s">
        <v>7</v>
      </c>
      <c r="I224" t="s">
        <v>8</v>
      </c>
      <c r="J224">
        <v>1</v>
      </c>
      <c r="K224">
        <v>2</v>
      </c>
      <c r="L224">
        <v>3</v>
      </c>
      <c r="M224">
        <v>4</v>
      </c>
      <c r="N224">
        <v>5</v>
      </c>
      <c r="T224" t="s">
        <v>47</v>
      </c>
      <c r="U224">
        <v>2</v>
      </c>
      <c r="V224" t="s">
        <v>48</v>
      </c>
      <c r="W224" t="s">
        <v>49</v>
      </c>
      <c r="X224">
        <v>2.5000000000000001E-2</v>
      </c>
      <c r="AJ224" t="s">
        <v>47</v>
      </c>
      <c r="AK224">
        <v>2</v>
      </c>
      <c r="AL224" t="s">
        <v>48</v>
      </c>
      <c r="AM224" t="s">
        <v>49</v>
      </c>
      <c r="AN224">
        <v>2.5000000000000001E-2</v>
      </c>
    </row>
    <row r="225" spans="1:29" x14ac:dyDescent="0.2">
      <c r="A225" t="s">
        <v>9</v>
      </c>
      <c r="D225" t="s">
        <v>11</v>
      </c>
      <c r="E225">
        <v>30</v>
      </c>
      <c r="F225" t="s">
        <v>12</v>
      </c>
      <c r="H225" t="s">
        <v>13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29" x14ac:dyDescent="0.2">
      <c r="A226" t="s">
        <v>14</v>
      </c>
      <c r="B226" t="s">
        <v>112</v>
      </c>
      <c r="D226" t="s">
        <v>16</v>
      </c>
      <c r="E226">
        <v>216.63</v>
      </c>
      <c r="F226" t="s">
        <v>17</v>
      </c>
      <c r="H226" t="s">
        <v>18</v>
      </c>
      <c r="J226" s="1">
        <v>8.3391203703703717E-2</v>
      </c>
      <c r="K226" s="1">
        <v>9.1273148148148145E-2</v>
      </c>
      <c r="L226" s="1">
        <v>9.7592592592592606E-2</v>
      </c>
      <c r="M226" s="1">
        <v>0.10171296296296296</v>
      </c>
      <c r="N226" s="1">
        <v>0.12292824074074075</v>
      </c>
      <c r="O226" s="1"/>
      <c r="P226" s="1"/>
      <c r="Q226" s="1"/>
      <c r="R226" s="1"/>
    </row>
    <row r="227" spans="1:29" x14ac:dyDescent="0.2">
      <c r="A227" t="s">
        <v>19</v>
      </c>
      <c r="B227" t="s">
        <v>15</v>
      </c>
      <c r="D227" t="s">
        <v>21</v>
      </c>
      <c r="E227">
        <v>1.5819000000000001</v>
      </c>
      <c r="F227" t="s">
        <v>22</v>
      </c>
      <c r="H227" t="s">
        <v>23</v>
      </c>
      <c r="J227" s="1">
        <v>8.4791666666666668E-2</v>
      </c>
      <c r="K227" s="1">
        <v>9.28587962962963E-2</v>
      </c>
      <c r="L227" s="1">
        <v>9.7939814814814827E-2</v>
      </c>
      <c r="M227" s="1">
        <v>0.10179398148148149</v>
      </c>
      <c r="N227" s="1">
        <v>0.12494212962962963</v>
      </c>
      <c r="O227" s="1"/>
      <c r="P227" s="1"/>
      <c r="Q227" s="1"/>
      <c r="R227" s="1"/>
      <c r="T227" s="6" t="s">
        <v>87</v>
      </c>
    </row>
    <row r="228" spans="1:29" x14ac:dyDescent="0.2">
      <c r="A228" t="s">
        <v>24</v>
      </c>
      <c r="B228" t="s">
        <v>113</v>
      </c>
      <c r="D228" t="s">
        <v>25</v>
      </c>
      <c r="E228">
        <v>0</v>
      </c>
      <c r="F228" t="s">
        <v>22</v>
      </c>
      <c r="H228" t="s">
        <v>26</v>
      </c>
      <c r="J228">
        <v>60</v>
      </c>
      <c r="K228">
        <v>68</v>
      </c>
      <c r="L228">
        <v>16</v>
      </c>
      <c r="M228">
        <v>4</v>
      </c>
      <c r="N228">
        <v>87</v>
      </c>
      <c r="U228" s="81" t="s">
        <v>60</v>
      </c>
      <c r="V228" s="81" t="s">
        <v>180</v>
      </c>
      <c r="W228" s="81" t="s">
        <v>181</v>
      </c>
      <c r="X228" s="81" t="s">
        <v>296</v>
      </c>
      <c r="Y228" s="81" t="s">
        <v>251</v>
      </c>
    </row>
    <row r="229" spans="1:29" x14ac:dyDescent="0.2">
      <c r="A229" t="s">
        <v>27</v>
      </c>
      <c r="B229">
        <v>0</v>
      </c>
      <c r="D229" t="s">
        <v>28</v>
      </c>
      <c r="E229">
        <v>101</v>
      </c>
      <c r="F229" t="s">
        <v>29</v>
      </c>
      <c r="H229" t="s">
        <v>114</v>
      </c>
      <c r="I229" t="s">
        <v>17</v>
      </c>
      <c r="J229">
        <v>187.9932</v>
      </c>
      <c r="K229">
        <v>163.92779999999999</v>
      </c>
      <c r="L229">
        <v>148.85329999999999</v>
      </c>
      <c r="M229">
        <v>129.38910000000001</v>
      </c>
      <c r="N229">
        <v>101.17910000000001</v>
      </c>
      <c r="T229" t="s">
        <v>92</v>
      </c>
      <c r="U229">
        <f>AG151</f>
        <v>7.5786000000000007</v>
      </c>
      <c r="V229">
        <f>AH151</f>
        <v>8.5779500000000013</v>
      </c>
      <c r="W229">
        <f>AI151</f>
        <v>2.3281000000000001</v>
      </c>
      <c r="X229">
        <f>AJ151</f>
        <v>17.999399999999998</v>
      </c>
      <c r="Z229">
        <f>AG159</f>
        <v>0.30023753929180858</v>
      </c>
      <c r="AA229">
        <f>AH159</f>
        <v>0.11593015677553496</v>
      </c>
      <c r="AB229">
        <f>AI159</f>
        <v>0.10479322497184641</v>
      </c>
      <c r="AC229">
        <f>AJ159</f>
        <v>2.2776616528799907</v>
      </c>
    </row>
    <row r="230" spans="1:29" x14ac:dyDescent="0.2">
      <c r="A230" t="s">
        <v>31</v>
      </c>
      <c r="B230">
        <v>0</v>
      </c>
      <c r="D230" t="s">
        <v>32</v>
      </c>
      <c r="E230">
        <v>0.92</v>
      </c>
      <c r="G230" t="s">
        <v>33</v>
      </c>
      <c r="H230" t="s">
        <v>184</v>
      </c>
      <c r="I230" t="s">
        <v>35</v>
      </c>
      <c r="J230">
        <v>11.8064</v>
      </c>
      <c r="K230">
        <v>16.3978</v>
      </c>
      <c r="L230">
        <v>7.7579000000000002</v>
      </c>
      <c r="M230">
        <v>32.852800000000002</v>
      </c>
      <c r="N230">
        <v>0.69450000000000001</v>
      </c>
      <c r="T230" t="s">
        <v>91</v>
      </c>
      <c r="U230">
        <f>AA151</f>
        <v>8.7249499999999998</v>
      </c>
      <c r="V230">
        <f>AB151</f>
        <v>8.9847999999999999</v>
      </c>
      <c r="W230">
        <f>AC151</f>
        <v>2.7573500000000002</v>
      </c>
      <c r="X230">
        <f>AD151</f>
        <v>20.370350000000002</v>
      </c>
      <c r="Z230">
        <f>AA159</f>
        <v>0.23175424753389029</v>
      </c>
      <c r="AA230">
        <f>AB159</f>
        <v>0.13682516215959709</v>
      </c>
      <c r="AB230">
        <f>AC159</f>
        <v>0.21584434495719282</v>
      </c>
      <c r="AC230">
        <f>AD159</f>
        <v>0.61550109768383021</v>
      </c>
    </row>
    <row r="231" spans="1:29" x14ac:dyDescent="0.2">
      <c r="A231" t="s">
        <v>36</v>
      </c>
      <c r="B231">
        <v>2.5</v>
      </c>
      <c r="C231" t="s">
        <v>37</v>
      </c>
      <c r="D231" t="s">
        <v>38</v>
      </c>
      <c r="E231" t="s">
        <v>116</v>
      </c>
      <c r="H231" t="s">
        <v>117</v>
      </c>
      <c r="I231" t="s">
        <v>17</v>
      </c>
      <c r="J231">
        <v>170.93639999999999</v>
      </c>
      <c r="K231">
        <v>359.37139999999999</v>
      </c>
      <c r="L231">
        <v>356.60219999999998</v>
      </c>
      <c r="M231">
        <v>378.4461</v>
      </c>
      <c r="N231">
        <v>491.55079999999998</v>
      </c>
      <c r="T231" t="s">
        <v>144</v>
      </c>
      <c r="U231">
        <f>U151</f>
        <v>9.3505000000000003</v>
      </c>
      <c r="V231">
        <f t="shared" ref="V231:X231" si="18">V151</f>
        <v>9.5013000000000005</v>
      </c>
      <c r="W231">
        <f t="shared" si="18"/>
        <v>3.01695</v>
      </c>
      <c r="X231">
        <f t="shared" si="18"/>
        <v>19.514749999999999</v>
      </c>
      <c r="Z231">
        <f>U159</f>
        <v>0.52142054044696018</v>
      </c>
      <c r="AA231">
        <f t="shared" ref="AA231:AC231" si="19">V159</f>
        <v>0.75511933162911438</v>
      </c>
      <c r="AB231">
        <f t="shared" si="19"/>
        <v>0.59902550968218427</v>
      </c>
      <c r="AC231">
        <f t="shared" si="19"/>
        <v>1.9032132569026521</v>
      </c>
    </row>
    <row r="232" spans="1:29" x14ac:dyDescent="0.2">
      <c r="A232" t="s">
        <v>41</v>
      </c>
      <c r="B232">
        <v>5</v>
      </c>
      <c r="C232" t="s">
        <v>42</v>
      </c>
      <c r="D232" t="s">
        <v>43</v>
      </c>
      <c r="E232">
        <v>-2</v>
      </c>
      <c r="F232" t="s">
        <v>44</v>
      </c>
      <c r="H232" t="s">
        <v>201</v>
      </c>
      <c r="I232" t="s">
        <v>35</v>
      </c>
      <c r="J232">
        <v>-3.5918999999999999</v>
      </c>
      <c r="K232">
        <v>-26.574999999999999</v>
      </c>
      <c r="L232">
        <v>26.344000000000001</v>
      </c>
      <c r="M232">
        <v>88.241799999999998</v>
      </c>
      <c r="N232">
        <v>8.8757000000000001</v>
      </c>
    </row>
    <row r="233" spans="1:29" x14ac:dyDescent="0.2">
      <c r="A233" t="s">
        <v>47</v>
      </c>
      <c r="B233">
        <v>2</v>
      </c>
      <c r="C233" t="s">
        <v>48</v>
      </c>
      <c r="D233" t="s">
        <v>49</v>
      </c>
      <c r="E233">
        <v>2.5000000000000001E-2</v>
      </c>
      <c r="T233" s="4" t="s">
        <v>90</v>
      </c>
    </row>
    <row r="234" spans="1:29" x14ac:dyDescent="0.2">
      <c r="U234" s="81" t="s">
        <v>60</v>
      </c>
      <c r="V234" s="81" t="s">
        <v>180</v>
      </c>
      <c r="W234" s="81" t="s">
        <v>181</v>
      </c>
      <c r="X234" s="81" t="s">
        <v>296</v>
      </c>
      <c r="Y234" s="81" t="s">
        <v>251</v>
      </c>
    </row>
    <row r="235" spans="1:29" x14ac:dyDescent="0.2">
      <c r="A235" s="3" t="s">
        <v>225</v>
      </c>
      <c r="B235" s="3"/>
      <c r="C235" s="3"/>
      <c r="D235" s="35" t="s">
        <v>51</v>
      </c>
      <c r="J235" s="19" t="s">
        <v>60</v>
      </c>
      <c r="K235" s="19" t="s">
        <v>180</v>
      </c>
      <c r="L235" s="19" t="s">
        <v>181</v>
      </c>
      <c r="M235" s="19" t="s">
        <v>182</v>
      </c>
      <c r="N235" s="19" t="s">
        <v>59</v>
      </c>
      <c r="O235" s="19"/>
      <c r="P235" s="19"/>
      <c r="Q235" s="19"/>
      <c r="R235" s="19"/>
      <c r="T235" t="s">
        <v>92</v>
      </c>
      <c r="U235">
        <f>AG152</f>
        <v>9.5144500000000001</v>
      </c>
      <c r="V235">
        <f>AH152</f>
        <v>11.93085</v>
      </c>
      <c r="W235">
        <f>AI152</f>
        <v>5.1237499999999994</v>
      </c>
      <c r="X235">
        <f>AJ152</f>
        <v>26.1174</v>
      </c>
      <c r="Z235">
        <f>AG160</f>
        <v>0.86044288668684343</v>
      </c>
      <c r="AA235">
        <f>AH160</f>
        <v>1.6455435458382714</v>
      </c>
      <c r="AB235">
        <f>AI160</f>
        <v>0.67171608678816219</v>
      </c>
      <c r="AC235">
        <f>AJ160</f>
        <v>2.1121986660823366</v>
      </c>
    </row>
    <row r="236" spans="1:29" x14ac:dyDescent="0.2">
      <c r="A236" t="s">
        <v>109</v>
      </c>
      <c r="B236" t="s">
        <v>110</v>
      </c>
      <c r="C236" t="s">
        <v>120</v>
      </c>
      <c r="D236" t="s">
        <v>4</v>
      </c>
      <c r="E236" t="s">
        <v>5</v>
      </c>
      <c r="G236" t="s">
        <v>6</v>
      </c>
      <c r="H236" t="s">
        <v>7</v>
      </c>
      <c r="I236" t="s">
        <v>8</v>
      </c>
      <c r="J236">
        <v>1</v>
      </c>
      <c r="K236">
        <v>2</v>
      </c>
      <c r="L236">
        <v>3</v>
      </c>
      <c r="M236">
        <v>4</v>
      </c>
      <c r="N236">
        <v>5</v>
      </c>
      <c r="T236" t="s">
        <v>91</v>
      </c>
      <c r="U236">
        <f>AA152</f>
        <v>17.26605</v>
      </c>
      <c r="V236">
        <f>AB152</f>
        <v>23.942700000000002</v>
      </c>
      <c r="W236">
        <f>AC152</f>
        <v>9.2661250000000006</v>
      </c>
      <c r="X236">
        <f>AD152</f>
        <v>42.850949999999997</v>
      </c>
      <c r="Z236">
        <f>AA160</f>
        <v>1.9213151905010286</v>
      </c>
      <c r="AA236">
        <f>AB160</f>
        <v>3.8069214885521228</v>
      </c>
      <c r="AB236">
        <f>AC160</f>
        <v>0.90691747988033522</v>
      </c>
      <c r="AC236">
        <f>AD160</f>
        <v>0.22263257005658438</v>
      </c>
    </row>
    <row r="237" spans="1:29" x14ac:dyDescent="0.2">
      <c r="A237" t="s">
        <v>9</v>
      </c>
      <c r="D237" t="s">
        <v>11</v>
      </c>
      <c r="E237">
        <v>30</v>
      </c>
      <c r="F237" t="s">
        <v>12</v>
      </c>
      <c r="H237" t="s">
        <v>13</v>
      </c>
      <c r="J237">
        <v>0</v>
      </c>
      <c r="K237">
        <v>0</v>
      </c>
      <c r="L237">
        <v>0</v>
      </c>
      <c r="M237">
        <v>0</v>
      </c>
      <c r="N237">
        <v>0</v>
      </c>
      <c r="T237" t="s">
        <v>144</v>
      </c>
      <c r="U237">
        <f>U152</f>
        <v>14.4557</v>
      </c>
      <c r="V237">
        <f t="shared" ref="V237:X237" si="20">V152</f>
        <v>15.633800000000001</v>
      </c>
      <c r="W237">
        <f t="shared" si="20"/>
        <v>5.1280000000000001</v>
      </c>
      <c r="X237">
        <f t="shared" si="20"/>
        <v>33.313800000000001</v>
      </c>
    </row>
    <row r="238" spans="1:29" x14ac:dyDescent="0.2">
      <c r="A238" t="s">
        <v>14</v>
      </c>
      <c r="B238" t="s">
        <v>121</v>
      </c>
      <c r="D238" t="s">
        <v>16</v>
      </c>
      <c r="E238">
        <v>216.63</v>
      </c>
      <c r="F238" t="s">
        <v>17</v>
      </c>
      <c r="H238" t="s">
        <v>18</v>
      </c>
      <c r="J238" s="1">
        <v>8.3298611111111115E-2</v>
      </c>
      <c r="K238" s="1">
        <v>9.2152777777777764E-2</v>
      </c>
      <c r="L238" s="1">
        <v>9.8032407407407415E-2</v>
      </c>
      <c r="M238" s="1">
        <v>0.10372685185185186</v>
      </c>
      <c r="N238" s="1">
        <v>0.12252314814814814</v>
      </c>
      <c r="O238" s="1"/>
      <c r="P238" s="1"/>
      <c r="Q238" s="1"/>
      <c r="R238" s="1"/>
    </row>
    <row r="239" spans="1:29" x14ac:dyDescent="0.2">
      <c r="A239" t="s">
        <v>19</v>
      </c>
      <c r="B239" t="s">
        <v>15</v>
      </c>
      <c r="D239" t="s">
        <v>21</v>
      </c>
      <c r="E239">
        <v>1.8418000000000001</v>
      </c>
      <c r="F239" t="s">
        <v>22</v>
      </c>
      <c r="H239" t="s">
        <v>23</v>
      </c>
      <c r="J239" s="1">
        <v>8.4085648148148159E-2</v>
      </c>
      <c r="K239" s="1">
        <v>9.28587962962963E-2</v>
      </c>
      <c r="L239" s="1">
        <v>9.8287037037037048E-2</v>
      </c>
      <c r="M239" s="1">
        <v>0.10390046296296296</v>
      </c>
      <c r="N239" s="1">
        <v>0.12454861111111111</v>
      </c>
      <c r="O239" s="1"/>
      <c r="P239" s="1"/>
      <c r="Q239" s="1"/>
      <c r="R239" s="1"/>
      <c r="T239" s="3" t="s">
        <v>245</v>
      </c>
    </row>
    <row r="240" spans="1:29" x14ac:dyDescent="0.2">
      <c r="A240" t="s">
        <v>24</v>
      </c>
      <c r="B240" t="s">
        <v>122</v>
      </c>
      <c r="D240" t="s">
        <v>25</v>
      </c>
      <c r="E240">
        <v>0</v>
      </c>
      <c r="F240" t="s">
        <v>22</v>
      </c>
      <c r="H240" t="s">
        <v>26</v>
      </c>
      <c r="J240">
        <v>34</v>
      </c>
      <c r="K240">
        <v>30</v>
      </c>
      <c r="L240">
        <v>12</v>
      </c>
      <c r="M240">
        <v>7</v>
      </c>
      <c r="N240">
        <v>87</v>
      </c>
      <c r="U240" s="81" t="s">
        <v>60</v>
      </c>
      <c r="V240" s="81" t="s">
        <v>180</v>
      </c>
      <c r="W240" s="81" t="s">
        <v>181</v>
      </c>
      <c r="X240" s="81" t="s">
        <v>296</v>
      </c>
      <c r="Y240" s="81" t="s">
        <v>251</v>
      </c>
    </row>
    <row r="241" spans="1:29" x14ac:dyDescent="0.2">
      <c r="A241" t="s">
        <v>27</v>
      </c>
      <c r="B241">
        <v>0</v>
      </c>
      <c r="D241" t="s">
        <v>28</v>
      </c>
      <c r="E241">
        <v>101</v>
      </c>
      <c r="F241" t="s">
        <v>29</v>
      </c>
      <c r="H241" t="s">
        <v>123</v>
      </c>
      <c r="I241" t="s">
        <v>17</v>
      </c>
      <c r="J241">
        <v>189.2148</v>
      </c>
      <c r="K241">
        <v>156.94220000000001</v>
      </c>
      <c r="L241">
        <v>138.791</v>
      </c>
      <c r="M241">
        <v>95.586699999999993</v>
      </c>
      <c r="N241">
        <v>79.358699999999999</v>
      </c>
      <c r="T241" t="s">
        <v>92</v>
      </c>
      <c r="U241">
        <f>AG153</f>
        <v>13.70905</v>
      </c>
      <c r="V241">
        <f>AH153</f>
        <v>18.878700000000002</v>
      </c>
      <c r="W241">
        <f>AI153</f>
        <v>7.7464300000000001</v>
      </c>
      <c r="X241">
        <f>AJ153</f>
        <v>32.3127</v>
      </c>
      <c r="Z241">
        <f>AG161</f>
        <v>0.96855951353027325</v>
      </c>
      <c r="AA241">
        <f>AH161</f>
        <v>1.9012687132543828</v>
      </c>
      <c r="AB241">
        <f>AI161</f>
        <v>1.4763187509647078</v>
      </c>
      <c r="AC241">
        <f>AJ161</f>
        <v>3.4062040756537297</v>
      </c>
    </row>
    <row r="242" spans="1:29" x14ac:dyDescent="0.2">
      <c r="A242" t="s">
        <v>31</v>
      </c>
      <c r="B242">
        <v>0</v>
      </c>
      <c r="D242" t="s">
        <v>32</v>
      </c>
      <c r="E242">
        <v>0.92</v>
      </c>
      <c r="G242" t="s">
        <v>33</v>
      </c>
      <c r="H242" t="s">
        <v>185</v>
      </c>
      <c r="I242" t="s">
        <v>35</v>
      </c>
      <c r="J242">
        <v>13.635300000000001</v>
      </c>
      <c r="K242">
        <v>19.5307</v>
      </c>
      <c r="L242">
        <v>10.997199999999999</v>
      </c>
      <c r="M242">
        <v>42.731999999999999</v>
      </c>
      <c r="N242">
        <v>0.49159999999999998</v>
      </c>
      <c r="T242" t="s">
        <v>91</v>
      </c>
      <c r="U242">
        <f>AA153</f>
        <v>20.088100000000001</v>
      </c>
      <c r="V242">
        <f>AB153</f>
        <v>25.995049999999999</v>
      </c>
      <c r="W242">
        <f>AC153</f>
        <v>10.780850000000001</v>
      </c>
      <c r="X242">
        <f>AD153</f>
        <v>57.149749999999997</v>
      </c>
      <c r="Z242">
        <f>AA161</f>
        <v>0.24656813459974974</v>
      </c>
      <c r="AA242">
        <f>AB161</f>
        <v>1.1529729620637246</v>
      </c>
      <c r="AB242">
        <f>AC161</f>
        <v>0.37854961530821835</v>
      </c>
      <c r="AC242">
        <f>AD161</f>
        <v>0.65347273183354848</v>
      </c>
    </row>
    <row r="243" spans="1:29" x14ac:dyDescent="0.2">
      <c r="A243" t="s">
        <v>36</v>
      </c>
      <c r="B243">
        <v>2.5</v>
      </c>
      <c r="C243" t="s">
        <v>37</v>
      </c>
      <c r="D243" t="s">
        <v>38</v>
      </c>
      <c r="E243" t="s">
        <v>116</v>
      </c>
      <c r="H243" t="s">
        <v>125</v>
      </c>
      <c r="I243" t="s">
        <v>17</v>
      </c>
      <c r="J243">
        <v>-77.591099999999997</v>
      </c>
      <c r="K243">
        <v>69.5685</v>
      </c>
      <c r="L243">
        <v>80.665599999999998</v>
      </c>
      <c r="M243">
        <v>178.27940000000001</v>
      </c>
      <c r="N243">
        <v>362.83969999999999</v>
      </c>
      <c r="T243" t="s">
        <v>144</v>
      </c>
      <c r="U243">
        <f>U153</f>
        <v>20.153199999999998</v>
      </c>
      <c r="V243">
        <f t="shared" ref="V243:X243" si="21">V153</f>
        <v>25.072800000000001</v>
      </c>
      <c r="W243">
        <f t="shared" si="21"/>
        <v>9.6176999999999992</v>
      </c>
      <c r="X243">
        <f t="shared" si="21"/>
        <v>43.439349999999997</v>
      </c>
      <c r="Z243">
        <f>U161</f>
        <v>1.2709537285047015</v>
      </c>
      <c r="AA243">
        <f t="shared" ref="AA243:AC243" si="22">V161</f>
        <v>1.8130217869623153</v>
      </c>
      <c r="AB243">
        <f t="shared" si="22"/>
        <v>0.27032692244761702</v>
      </c>
      <c r="AC243">
        <f t="shared" si="22"/>
        <v>4.1171645887977295</v>
      </c>
    </row>
    <row r="244" spans="1:29" x14ac:dyDescent="0.2">
      <c r="A244" t="s">
        <v>41</v>
      </c>
      <c r="B244">
        <v>5</v>
      </c>
      <c r="C244" t="s">
        <v>42</v>
      </c>
      <c r="D244" t="s">
        <v>43</v>
      </c>
      <c r="E244">
        <v>-2</v>
      </c>
      <c r="F244" t="s">
        <v>44</v>
      </c>
      <c r="H244" t="s">
        <v>202</v>
      </c>
      <c r="I244" t="s">
        <v>35</v>
      </c>
      <c r="J244">
        <v>-14.650499999999999</v>
      </c>
      <c r="K244">
        <v>-10.2776</v>
      </c>
      <c r="L244">
        <v>19.5565</v>
      </c>
      <c r="M244">
        <v>143.75120000000001</v>
      </c>
      <c r="N244">
        <v>15.3156</v>
      </c>
    </row>
    <row r="245" spans="1:29" x14ac:dyDescent="0.2">
      <c r="A245" t="s">
        <v>47</v>
      </c>
      <c r="B245">
        <v>2</v>
      </c>
      <c r="C245" t="s">
        <v>48</v>
      </c>
      <c r="D245" t="s">
        <v>49</v>
      </c>
      <c r="E245">
        <v>2.5000000000000001E-2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39"/>
  <sheetViews>
    <sheetView topLeftCell="BE1" zoomScale="70" zoomScaleNormal="70" zoomScalePageLayoutView="70" workbookViewId="0">
      <selection activeCell="BX27" sqref="BX27"/>
    </sheetView>
  </sheetViews>
  <sheetFormatPr baseColWidth="10" defaultColWidth="8.83203125" defaultRowHeight="15" x14ac:dyDescent="0.2"/>
  <cols>
    <col min="1" max="1" width="18.1640625" customWidth="1"/>
    <col min="13" max="13" width="10.5" customWidth="1"/>
    <col min="14" max="14" width="11.1640625" customWidth="1"/>
    <col min="22" max="22" width="17.5" customWidth="1"/>
    <col min="45" max="45" width="18" customWidth="1"/>
    <col min="76" max="76" width="10.6640625" customWidth="1"/>
  </cols>
  <sheetData>
    <row r="1" spans="1:84" x14ac:dyDescent="0.2">
      <c r="A1" s="5" t="s">
        <v>107</v>
      </c>
      <c r="U1" s="9"/>
      <c r="V1" s="2" t="s">
        <v>144</v>
      </c>
      <c r="AG1" s="19" t="s">
        <v>136</v>
      </c>
      <c r="AH1" s="19" t="s">
        <v>137</v>
      </c>
      <c r="AI1" s="19" t="s">
        <v>138</v>
      </c>
      <c r="AR1" s="9"/>
      <c r="AS1" s="10" t="s">
        <v>92</v>
      </c>
      <c r="BM1" t="s">
        <v>131</v>
      </c>
    </row>
    <row r="2" spans="1:84" x14ac:dyDescent="0.2">
      <c r="A2" s="17" t="s">
        <v>127</v>
      </c>
      <c r="L2" s="19" t="s">
        <v>136</v>
      </c>
      <c r="M2" s="19" t="s">
        <v>137</v>
      </c>
      <c r="N2" s="19" t="s">
        <v>138</v>
      </c>
      <c r="U2" s="9"/>
      <c r="V2" s="3" t="s">
        <v>225</v>
      </c>
      <c r="W2" s="3"/>
      <c r="X2" s="3"/>
      <c r="AE2" s="15" t="s">
        <v>135</v>
      </c>
      <c r="AF2" s="15" t="s">
        <v>10</v>
      </c>
      <c r="AG2" s="15" t="s">
        <v>56</v>
      </c>
      <c r="AH2" s="15" t="s">
        <v>57</v>
      </c>
      <c r="AI2" s="15" t="s">
        <v>132</v>
      </c>
      <c r="AJ2" s="15" t="s">
        <v>133</v>
      </c>
      <c r="AK2" s="15" t="s">
        <v>59</v>
      </c>
      <c r="AL2" t="s">
        <v>233</v>
      </c>
      <c r="AM2" t="s">
        <v>234</v>
      </c>
      <c r="AN2" t="s">
        <v>231</v>
      </c>
      <c r="AO2" t="s">
        <v>232</v>
      </c>
      <c r="AR2" s="9"/>
      <c r="AS2" s="43" t="s">
        <v>248</v>
      </c>
      <c r="BB2" s="63" t="s">
        <v>60</v>
      </c>
      <c r="BC2" s="63" t="s">
        <v>61</v>
      </c>
      <c r="BD2" s="63" t="s">
        <v>62</v>
      </c>
      <c r="BE2" s="63" t="s">
        <v>59</v>
      </c>
      <c r="BM2" s="5" t="s">
        <v>107</v>
      </c>
      <c r="BN2" t="s">
        <v>131</v>
      </c>
      <c r="BO2" t="s">
        <v>143</v>
      </c>
      <c r="BP2" t="s">
        <v>231</v>
      </c>
      <c r="BQ2" t="s">
        <v>236</v>
      </c>
      <c r="BR2" t="s">
        <v>235</v>
      </c>
      <c r="BS2" s="2" t="s">
        <v>144</v>
      </c>
      <c r="BT2" t="s">
        <v>131</v>
      </c>
      <c r="BU2" t="s">
        <v>143</v>
      </c>
      <c r="BV2" t="s">
        <v>231</v>
      </c>
      <c r="BW2" t="s">
        <v>236</v>
      </c>
      <c r="BX2" t="s">
        <v>235</v>
      </c>
      <c r="BY2" s="10" t="s">
        <v>92</v>
      </c>
      <c r="BZ2" t="s">
        <v>131</v>
      </c>
      <c r="CA2" t="s">
        <v>143</v>
      </c>
      <c r="CB2" t="s">
        <v>231</v>
      </c>
      <c r="CC2" t="s">
        <v>236</v>
      </c>
      <c r="CD2" t="s">
        <v>235</v>
      </c>
    </row>
    <row r="3" spans="1:84" x14ac:dyDescent="0.2">
      <c r="A3" t="s">
        <v>119</v>
      </c>
      <c r="J3" s="15" t="s">
        <v>135</v>
      </c>
      <c r="K3" s="15" t="s">
        <v>10</v>
      </c>
      <c r="L3" s="15" t="s">
        <v>56</v>
      </c>
      <c r="M3" s="15" t="s">
        <v>57</v>
      </c>
      <c r="N3" s="15" t="s">
        <v>132</v>
      </c>
      <c r="O3" s="15" t="s">
        <v>133</v>
      </c>
      <c r="P3" s="15" t="s">
        <v>59</v>
      </c>
      <c r="Q3" s="15"/>
      <c r="R3" s="15"/>
      <c r="S3" s="15"/>
      <c r="U3" s="9"/>
      <c r="V3" t="s">
        <v>109</v>
      </c>
      <c r="W3" t="s">
        <v>110</v>
      </c>
      <c r="X3" t="s">
        <v>111</v>
      </c>
      <c r="Y3" t="s">
        <v>4</v>
      </c>
      <c r="Z3" t="s">
        <v>5</v>
      </c>
      <c r="AB3" t="s">
        <v>6</v>
      </c>
      <c r="AC3" t="s">
        <v>7</v>
      </c>
      <c r="AD3" t="s">
        <v>8</v>
      </c>
      <c r="AE3">
        <v>1</v>
      </c>
      <c r="AF3">
        <v>2</v>
      </c>
      <c r="AG3">
        <v>3</v>
      </c>
      <c r="AH3">
        <v>4</v>
      </c>
      <c r="AI3">
        <v>5</v>
      </c>
      <c r="AJ3">
        <v>6</v>
      </c>
      <c r="AK3">
        <v>7</v>
      </c>
      <c r="AR3" s="9"/>
      <c r="AS3" s="4" t="s">
        <v>93</v>
      </c>
      <c r="AT3" s="4"/>
      <c r="AU3" s="4"/>
      <c r="AV3" s="4"/>
      <c r="BB3" s="15" t="s">
        <v>56</v>
      </c>
      <c r="BC3" s="15" t="s">
        <v>57</v>
      </c>
      <c r="BD3" s="15" t="s">
        <v>58</v>
      </c>
      <c r="BE3" s="15" t="s">
        <v>59</v>
      </c>
      <c r="BM3" s="6" t="s">
        <v>139</v>
      </c>
      <c r="BN3">
        <f>((M10-N10)/N10)</f>
        <v>3.2101005314287652</v>
      </c>
      <c r="BO3">
        <f>((M10-N10)/O10)</f>
        <v>0.43835337838462468</v>
      </c>
      <c r="BP3">
        <f>S10</f>
        <v>73.7167320426842</v>
      </c>
      <c r="BQ3">
        <v>2.5</v>
      </c>
      <c r="BR3">
        <f>T10</f>
        <v>2.2371673204268419</v>
      </c>
      <c r="BS3" s="6" t="s">
        <v>139</v>
      </c>
      <c r="BT3">
        <f>(AH59-AJ59)/AJ59</f>
        <v>2.2765763500345759</v>
      </c>
      <c r="BV3">
        <f>(AG59/AH59)*100</f>
        <v>95.317581373931574</v>
      </c>
      <c r="BW3">
        <v>2.5</v>
      </c>
      <c r="BX3">
        <f>(BV3*0.01)+1.5</f>
        <v>2.4531758137393158</v>
      </c>
      <c r="BY3" s="6" t="s">
        <v>139</v>
      </c>
    </row>
    <row r="4" spans="1:84" x14ac:dyDescent="0.2">
      <c r="A4" t="s">
        <v>109</v>
      </c>
      <c r="B4" t="s">
        <v>110</v>
      </c>
      <c r="C4" t="s">
        <v>111</v>
      </c>
      <c r="D4" t="s">
        <v>4</v>
      </c>
      <c r="E4" t="s">
        <v>5</v>
      </c>
      <c r="G4" t="s">
        <v>6</v>
      </c>
      <c r="H4" t="s">
        <v>7</v>
      </c>
      <c r="I4" t="s">
        <v>8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 t="s">
        <v>233</v>
      </c>
      <c r="R4" t="s">
        <v>234</v>
      </c>
      <c r="S4" t="s">
        <v>231</v>
      </c>
      <c r="T4" t="s">
        <v>232</v>
      </c>
      <c r="U4" s="9"/>
      <c r="V4" t="s">
        <v>9</v>
      </c>
      <c r="Y4" t="s">
        <v>11</v>
      </c>
      <c r="Z4">
        <v>30</v>
      </c>
      <c r="AA4" t="s">
        <v>12</v>
      </c>
      <c r="AC4" t="s">
        <v>13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R4" s="9"/>
      <c r="AS4" t="s">
        <v>1</v>
      </c>
      <c r="AT4" t="s">
        <v>66</v>
      </c>
      <c r="AU4" t="s">
        <v>67</v>
      </c>
      <c r="AV4" t="s">
        <v>4</v>
      </c>
      <c r="AW4" t="s">
        <v>5</v>
      </c>
      <c r="AY4" t="s">
        <v>6</v>
      </c>
      <c r="AZ4" t="s">
        <v>7</v>
      </c>
      <c r="BA4" t="s">
        <v>8</v>
      </c>
      <c r="BB4">
        <v>1</v>
      </c>
      <c r="BC4">
        <v>2</v>
      </c>
      <c r="BD4">
        <v>3</v>
      </c>
      <c r="BE4">
        <v>4</v>
      </c>
      <c r="BF4" t="s">
        <v>233</v>
      </c>
      <c r="BG4" t="s">
        <v>234</v>
      </c>
      <c r="BH4" t="s">
        <v>231</v>
      </c>
      <c r="BI4" t="s">
        <v>232</v>
      </c>
      <c r="BM4" s="4" t="s">
        <v>141</v>
      </c>
      <c r="BN4">
        <f>((M36-N36)/N36)</f>
        <v>1.3370149896005163</v>
      </c>
      <c r="BO4">
        <f>((M36-N36)/O36)</f>
        <v>0.388682707143155</v>
      </c>
      <c r="BP4">
        <f>S36</f>
        <v>44.311530713204355</v>
      </c>
      <c r="BQ4">
        <v>2.5</v>
      </c>
      <c r="BR4">
        <f>T36</f>
        <v>1.9431153071320435</v>
      </c>
      <c r="BS4" s="6" t="s">
        <v>139</v>
      </c>
      <c r="BT4">
        <f>AN119</f>
        <v>0.66777063572940354</v>
      </c>
      <c r="BU4">
        <f t="shared" ref="BU4:BX4" si="0">AO119</f>
        <v>0.23124113547371355</v>
      </c>
      <c r="BV4">
        <f t="shared" si="0"/>
        <v>95.50696991929567</v>
      </c>
      <c r="BW4">
        <f t="shared" si="0"/>
        <v>2.5</v>
      </c>
      <c r="BX4">
        <f t="shared" si="0"/>
        <v>2.4550696991929568</v>
      </c>
      <c r="BY4" s="4" t="s">
        <v>141</v>
      </c>
    </row>
    <row r="5" spans="1:84" x14ac:dyDescent="0.2">
      <c r="A5" t="s">
        <v>9</v>
      </c>
      <c r="D5" t="s">
        <v>11</v>
      </c>
      <c r="E5">
        <v>15</v>
      </c>
      <c r="F5" t="s">
        <v>12</v>
      </c>
      <c r="H5" t="s">
        <v>13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U5" s="9"/>
      <c r="V5" t="s">
        <v>14</v>
      </c>
      <c r="W5" t="s">
        <v>112</v>
      </c>
      <c r="Y5" t="s">
        <v>16</v>
      </c>
      <c r="Z5">
        <v>216.63</v>
      </c>
      <c r="AA5" t="s">
        <v>17</v>
      </c>
      <c r="AC5" t="s">
        <v>18</v>
      </c>
      <c r="AE5" s="1">
        <v>7.1631944444444443E-2</v>
      </c>
      <c r="AF5" s="1">
        <v>7.6724537037037036E-2</v>
      </c>
      <c r="AG5" s="1">
        <v>8.3912037037037035E-2</v>
      </c>
      <c r="AH5" s="1">
        <v>9.1886574074074079E-2</v>
      </c>
      <c r="AI5" s="1">
        <v>9.7592592592592606E-2</v>
      </c>
      <c r="AJ5" s="1">
        <v>0.10372685185185186</v>
      </c>
      <c r="AK5" s="1">
        <v>0.12096064814814815</v>
      </c>
      <c r="AL5" s="1"/>
      <c r="AM5" s="1"/>
      <c r="AN5" s="1"/>
      <c r="AR5" s="9"/>
      <c r="AS5" t="s">
        <v>9</v>
      </c>
      <c r="AT5" t="s">
        <v>10</v>
      </c>
      <c r="AV5" t="s">
        <v>11</v>
      </c>
      <c r="AW5">
        <v>25.0001</v>
      </c>
      <c r="AX5" t="s">
        <v>12</v>
      </c>
      <c r="AZ5" t="s">
        <v>13</v>
      </c>
      <c r="BB5">
        <v>0</v>
      </c>
      <c r="BC5">
        <v>0</v>
      </c>
      <c r="BD5">
        <v>0</v>
      </c>
      <c r="BE5">
        <v>0</v>
      </c>
      <c r="BM5" s="3" t="s">
        <v>237</v>
      </c>
      <c r="BN5">
        <v>1.4412434999999999</v>
      </c>
      <c r="BO5">
        <f>R61/O61</f>
        <v>0.28083872445280922</v>
      </c>
      <c r="BP5">
        <f>S61</f>
        <v>55.922351527340084</v>
      </c>
      <c r="BQ5">
        <v>2.5</v>
      </c>
      <c r="BR5">
        <f>T61</f>
        <v>2.0592235152734011</v>
      </c>
      <c r="BS5" s="4" t="s">
        <v>141</v>
      </c>
      <c r="BT5">
        <f>(AH35-AJ35)/AJ35</f>
        <v>1.9858653389123944</v>
      </c>
      <c r="BV5">
        <f>(AG35/AH35)*100</f>
        <v>92.97306607306426</v>
      </c>
      <c r="BW5">
        <v>2.5</v>
      </c>
      <c r="BX5">
        <f>(BV5*0.01)+1.5</f>
        <v>2.4297306607306428</v>
      </c>
      <c r="BY5" s="3" t="s">
        <v>237</v>
      </c>
    </row>
    <row r="6" spans="1:84" x14ac:dyDescent="0.2">
      <c r="A6" t="s">
        <v>14</v>
      </c>
      <c r="D6" t="s">
        <v>16</v>
      </c>
      <c r="E6">
        <v>291.93</v>
      </c>
      <c r="F6" t="s">
        <v>17</v>
      </c>
      <c r="H6" t="s">
        <v>18</v>
      </c>
      <c r="J6" s="1">
        <v>6.3136574074074081E-2</v>
      </c>
      <c r="K6" s="1">
        <v>6.8090277777777777E-2</v>
      </c>
      <c r="L6" s="1">
        <v>7.5659722222222225E-2</v>
      </c>
      <c r="M6" s="1">
        <v>8.9687499999999989E-2</v>
      </c>
      <c r="N6" s="1">
        <v>0.1044675925925926</v>
      </c>
      <c r="O6" s="1">
        <v>0.11177083333333333</v>
      </c>
      <c r="P6" s="1">
        <v>0.13214120370370372</v>
      </c>
      <c r="Q6" s="1"/>
      <c r="R6" s="1"/>
      <c r="S6" s="1"/>
      <c r="U6" s="9"/>
      <c r="V6" t="s">
        <v>19</v>
      </c>
      <c r="W6" t="s">
        <v>15</v>
      </c>
      <c r="Y6" t="s">
        <v>21</v>
      </c>
      <c r="Z6">
        <v>1.5819000000000001</v>
      </c>
      <c r="AA6" t="s">
        <v>22</v>
      </c>
      <c r="AC6" t="s">
        <v>23</v>
      </c>
      <c r="AE6" s="1">
        <v>7.2777777777777775E-2</v>
      </c>
      <c r="AF6" s="1">
        <v>7.829861111111111E-2</v>
      </c>
      <c r="AG6" s="1">
        <v>8.4965277777777778E-2</v>
      </c>
      <c r="AH6" s="1">
        <v>9.28587962962963E-2</v>
      </c>
      <c r="AI6" s="1">
        <v>9.7939814814814827E-2</v>
      </c>
      <c r="AJ6" s="1">
        <v>0.10390046296296296</v>
      </c>
      <c r="AK6" s="1">
        <v>0.1223611111111111</v>
      </c>
      <c r="AL6" s="1"/>
      <c r="AM6" s="1"/>
      <c r="AN6" s="1"/>
      <c r="AR6" s="9"/>
      <c r="AS6" t="s">
        <v>14</v>
      </c>
      <c r="AT6" t="s">
        <v>69</v>
      </c>
      <c r="AV6" t="s">
        <v>16</v>
      </c>
      <c r="AW6">
        <v>238.53</v>
      </c>
      <c r="AX6" t="s">
        <v>17</v>
      </c>
      <c r="AZ6" t="s">
        <v>18</v>
      </c>
      <c r="BB6" s="1">
        <v>7.2928240740740738E-2</v>
      </c>
      <c r="BC6" s="1">
        <v>8.6550925925925934E-2</v>
      </c>
      <c r="BD6" s="1">
        <v>9.6203703703703694E-2</v>
      </c>
      <c r="BE6" s="1">
        <v>0.1238425925925926</v>
      </c>
      <c r="BM6" s="17" t="s">
        <v>140</v>
      </c>
      <c r="BN6">
        <f>((M23-N23)/N23)</f>
        <v>1.3333199216759208</v>
      </c>
      <c r="BO6">
        <f>((M23-N23)/O23)</f>
        <v>0.26686727906240104</v>
      </c>
      <c r="BP6">
        <f>S23</f>
        <v>67.768445405622884</v>
      </c>
      <c r="BQ6">
        <v>2.5</v>
      </c>
      <c r="BR6">
        <f>T23</f>
        <v>2.1776844540562288</v>
      </c>
      <c r="BS6" s="3" t="s">
        <v>237</v>
      </c>
      <c r="BT6">
        <f>(CA59-CB59)/CB59</f>
        <v>1.1534790450690653</v>
      </c>
      <c r="BV6">
        <f>(BZ59/CA59)*100</f>
        <v>80.835578953939631</v>
      </c>
      <c r="BW6">
        <v>2.5</v>
      </c>
      <c r="BX6">
        <f>(BV6*0.01)+1.5</f>
        <v>2.3083557895393962</v>
      </c>
      <c r="BY6" s="17" t="s">
        <v>140</v>
      </c>
    </row>
    <row r="7" spans="1:84" x14ac:dyDescent="0.2">
      <c r="A7" t="s">
        <v>19</v>
      </c>
      <c r="D7" t="s">
        <v>21</v>
      </c>
      <c r="E7">
        <v>1.0376000000000001</v>
      </c>
      <c r="F7" t="s">
        <v>22</v>
      </c>
      <c r="H7" t="s">
        <v>23</v>
      </c>
      <c r="J7" s="1">
        <v>6.4062500000000008E-2</v>
      </c>
      <c r="K7" s="1">
        <v>6.9212962962962962E-2</v>
      </c>
      <c r="L7" s="1">
        <v>7.8472222222222221E-2</v>
      </c>
      <c r="M7" s="1">
        <v>9.2592592592592601E-2</v>
      </c>
      <c r="N7" s="1">
        <v>0.10503472222222222</v>
      </c>
      <c r="O7" s="1">
        <v>0.11241898148148148</v>
      </c>
      <c r="P7" s="1">
        <v>0.1341087962962963</v>
      </c>
      <c r="Q7" s="1"/>
      <c r="R7" s="1"/>
      <c r="S7" s="1"/>
      <c r="U7" s="9"/>
      <c r="V7" t="s">
        <v>24</v>
      </c>
      <c r="W7" t="s">
        <v>113</v>
      </c>
      <c r="Y7" t="s">
        <v>25</v>
      </c>
      <c r="Z7">
        <v>0</v>
      </c>
      <c r="AA7" t="s">
        <v>22</v>
      </c>
      <c r="AC7" t="s">
        <v>26</v>
      </c>
      <c r="AE7">
        <v>49</v>
      </c>
      <c r="AF7">
        <v>68</v>
      </c>
      <c r="AG7">
        <v>46</v>
      </c>
      <c r="AH7">
        <v>42</v>
      </c>
      <c r="AI7">
        <v>16</v>
      </c>
      <c r="AJ7">
        <v>7</v>
      </c>
      <c r="AK7">
        <v>60</v>
      </c>
      <c r="AR7" s="9"/>
      <c r="AS7" t="s">
        <v>19</v>
      </c>
      <c r="AT7" t="s">
        <v>94</v>
      </c>
      <c r="AV7" t="s">
        <v>21</v>
      </c>
      <c r="AW7">
        <v>1.5724</v>
      </c>
      <c r="AX7" t="s">
        <v>22</v>
      </c>
      <c r="AZ7" t="s">
        <v>23</v>
      </c>
      <c r="BB7" s="1">
        <v>7.570601851851852E-2</v>
      </c>
      <c r="BC7" s="1">
        <v>9.0381944444444431E-2</v>
      </c>
      <c r="BD7" s="1">
        <v>9.673611111111112E-2</v>
      </c>
      <c r="BE7" s="1">
        <v>0.13773148148148148</v>
      </c>
      <c r="BM7" s="4" t="s">
        <v>142</v>
      </c>
      <c r="BN7">
        <f>((M49-N49)/N49)</f>
        <v>1.6369370056712698</v>
      </c>
      <c r="BO7">
        <f>((M49-N49)/O49)</f>
        <v>0.40714138874393158</v>
      </c>
      <c r="BP7">
        <f>S49</f>
        <v>62.369884721747503</v>
      </c>
      <c r="BQ7">
        <v>2.5</v>
      </c>
      <c r="BR7">
        <f>T49</f>
        <v>2.1236988472174749</v>
      </c>
      <c r="BS7" s="17" t="s">
        <v>140</v>
      </c>
      <c r="BT7">
        <f>(AK132/AG132)</f>
        <v>0.71072045204834411</v>
      </c>
      <c r="BU7">
        <f>RCR!AK132/RCR!AH132</f>
        <v>0.20317297522515304</v>
      </c>
      <c r="BV7">
        <f>AL132</f>
        <v>83.016784452296832</v>
      </c>
      <c r="BW7">
        <v>2.5</v>
      </c>
      <c r="BX7">
        <f>AM132</f>
        <v>2.3301678445229683</v>
      </c>
      <c r="BY7" s="4" t="s">
        <v>142</v>
      </c>
    </row>
    <row r="8" spans="1:84" x14ac:dyDescent="0.2">
      <c r="A8" t="s">
        <v>24</v>
      </c>
      <c r="D8" t="s">
        <v>25</v>
      </c>
      <c r="E8">
        <v>0</v>
      </c>
      <c r="F8" t="s">
        <v>22</v>
      </c>
      <c r="H8" t="s">
        <v>26</v>
      </c>
      <c r="J8">
        <v>40</v>
      </c>
      <c r="K8">
        <v>48</v>
      </c>
      <c r="L8">
        <v>121</v>
      </c>
      <c r="M8">
        <v>126</v>
      </c>
      <c r="N8">
        <v>24</v>
      </c>
      <c r="O8">
        <v>28</v>
      </c>
      <c r="P8">
        <v>85</v>
      </c>
      <c r="U8" s="9"/>
      <c r="V8" t="s">
        <v>27</v>
      </c>
      <c r="W8">
        <v>0</v>
      </c>
      <c r="Y8" t="s">
        <v>28</v>
      </c>
      <c r="Z8">
        <v>101</v>
      </c>
      <c r="AA8" t="s">
        <v>29</v>
      </c>
      <c r="AC8" t="s">
        <v>114</v>
      </c>
      <c r="AD8" t="s">
        <v>17</v>
      </c>
      <c r="AE8">
        <v>205.44460000000001</v>
      </c>
      <c r="AF8">
        <v>200.36699999999999</v>
      </c>
      <c r="AG8">
        <v>187.12569999999999</v>
      </c>
      <c r="AH8">
        <v>162.857</v>
      </c>
      <c r="AI8">
        <v>148.85329999999999</v>
      </c>
      <c r="AJ8">
        <v>114.9111</v>
      </c>
      <c r="AK8">
        <v>101.5317</v>
      </c>
      <c r="AR8" s="9"/>
      <c r="AS8" t="s">
        <v>24</v>
      </c>
      <c r="AV8" t="s">
        <v>25</v>
      </c>
      <c r="AW8">
        <v>3.0999999999999999E-3</v>
      </c>
      <c r="AX8" t="s">
        <v>22</v>
      </c>
      <c r="AZ8" t="s">
        <v>26</v>
      </c>
      <c r="BB8">
        <v>120</v>
      </c>
      <c r="BC8">
        <v>166</v>
      </c>
      <c r="BD8">
        <v>23</v>
      </c>
      <c r="BE8">
        <v>599</v>
      </c>
      <c r="BM8" s="3" t="s">
        <v>238</v>
      </c>
      <c r="BN8">
        <v>0.90202550000000004</v>
      </c>
      <c r="BO8">
        <f>R73/O73</f>
        <v>0.21596554116300803</v>
      </c>
      <c r="BP8">
        <f>S73</f>
        <v>26.352537751244615</v>
      </c>
      <c r="BQ8">
        <v>2.5</v>
      </c>
      <c r="BR8">
        <f>T73</f>
        <v>1.7635253775124462</v>
      </c>
      <c r="BS8" s="4" t="s">
        <v>142</v>
      </c>
      <c r="BT8">
        <f>(BQ83-BS83)/BS83</f>
        <v>1.3399479279492856</v>
      </c>
      <c r="BV8">
        <f>(BP83/BQ83)*100</f>
        <v>83.710222290539264</v>
      </c>
      <c r="BW8">
        <v>2.5</v>
      </c>
      <c r="BX8">
        <f>(BV8*0.01)+1.5</f>
        <v>2.3371022229053926</v>
      </c>
      <c r="BY8" s="3" t="s">
        <v>238</v>
      </c>
    </row>
    <row r="9" spans="1:84" x14ac:dyDescent="0.2">
      <c r="A9" t="s">
        <v>27</v>
      </c>
      <c r="B9">
        <v>0</v>
      </c>
      <c r="D9" t="s">
        <v>28</v>
      </c>
      <c r="E9">
        <v>102</v>
      </c>
      <c r="F9" t="s">
        <v>29</v>
      </c>
      <c r="H9" t="s">
        <v>114</v>
      </c>
      <c r="I9" t="s">
        <v>17</v>
      </c>
      <c r="J9">
        <v>286.21010000000001</v>
      </c>
      <c r="K9">
        <v>283.68090000000001</v>
      </c>
      <c r="L9">
        <v>273.072</v>
      </c>
      <c r="M9">
        <v>246.4297</v>
      </c>
      <c r="N9">
        <v>225.49209999999999</v>
      </c>
      <c r="O9">
        <v>207.64859999999999</v>
      </c>
      <c r="P9">
        <v>189.07679999999999</v>
      </c>
      <c r="U9" s="9"/>
      <c r="V9" t="s">
        <v>31</v>
      </c>
      <c r="W9">
        <v>0</v>
      </c>
      <c r="Y9" t="s">
        <v>32</v>
      </c>
      <c r="Z9">
        <v>0.92</v>
      </c>
      <c r="AB9" t="s">
        <v>33</v>
      </c>
      <c r="AC9" t="s">
        <v>184</v>
      </c>
      <c r="AD9" t="s">
        <v>35</v>
      </c>
      <c r="AE9">
        <v>5.0183</v>
      </c>
      <c r="AF9">
        <v>5.0209999999999999</v>
      </c>
      <c r="AG9">
        <v>11.603300000000001</v>
      </c>
      <c r="AH9">
        <v>16.456700000000001</v>
      </c>
      <c r="AI9">
        <v>7.7579000000000002</v>
      </c>
      <c r="AJ9">
        <v>33.351599999999998</v>
      </c>
      <c r="AK9">
        <v>0.67830000000000001</v>
      </c>
      <c r="AL9">
        <f>AG9-AI9</f>
        <v>3.8454000000000006</v>
      </c>
      <c r="AM9">
        <f>AH9-AI9</f>
        <v>8.6988000000000021</v>
      </c>
      <c r="AN9">
        <f>(AL9/AM9)*100</f>
        <v>44.206097392743821</v>
      </c>
      <c r="AO9">
        <f>(AN9*0.01)+1.5</f>
        <v>1.9420609739274381</v>
      </c>
      <c r="AP9" t="s">
        <v>231</v>
      </c>
      <c r="AQ9" t="s">
        <v>232</v>
      </c>
      <c r="AR9" s="9"/>
      <c r="AS9" t="s">
        <v>27</v>
      </c>
      <c r="AT9">
        <v>0</v>
      </c>
      <c r="AV9" t="s">
        <v>28</v>
      </c>
      <c r="AW9">
        <v>101.7</v>
      </c>
      <c r="AX9" t="s">
        <v>29</v>
      </c>
      <c r="AZ9" t="s">
        <v>70</v>
      </c>
      <c r="BA9" t="s">
        <v>17</v>
      </c>
      <c r="BB9">
        <v>201.4239</v>
      </c>
      <c r="BC9">
        <v>161.1397</v>
      </c>
      <c r="BD9">
        <v>129.13910000000001</v>
      </c>
      <c r="BE9">
        <v>105.1699</v>
      </c>
      <c r="BS9" s="3" t="s">
        <v>238</v>
      </c>
      <c r="BT9">
        <f>(CA60-CB60)/CB60</f>
        <v>0.71789432847774937</v>
      </c>
      <c r="BV9">
        <f>(BZ60/CA60)*100</f>
        <v>72.434592255606518</v>
      </c>
      <c r="BW9">
        <v>2.5</v>
      </c>
      <c r="BX9">
        <f>(BV9*0.01)+1.5</f>
        <v>2.2243459225560653</v>
      </c>
    </row>
    <row r="10" spans="1:84" x14ac:dyDescent="0.2">
      <c r="A10" t="s">
        <v>31</v>
      </c>
      <c r="B10">
        <v>0</v>
      </c>
      <c r="D10" t="s">
        <v>32</v>
      </c>
      <c r="E10">
        <v>0.92</v>
      </c>
      <c r="G10" t="s">
        <v>33</v>
      </c>
      <c r="H10" t="s">
        <v>115</v>
      </c>
      <c r="I10" t="s">
        <v>44</v>
      </c>
      <c r="J10">
        <v>6.7103999999999999</v>
      </c>
      <c r="K10">
        <v>7.1512000000000002</v>
      </c>
      <c r="L10">
        <v>19.890599999999999</v>
      </c>
      <c r="M10">
        <v>24.875800000000002</v>
      </c>
      <c r="N10">
        <v>5.9085999999999999</v>
      </c>
      <c r="O10">
        <v>43.269199999999998</v>
      </c>
      <c r="P10">
        <v>1.5889</v>
      </c>
      <c r="Q10">
        <f>L10-N10</f>
        <v>13.981999999999999</v>
      </c>
      <c r="R10">
        <f>M10-N10</f>
        <v>18.967200000000002</v>
      </c>
      <c r="S10">
        <f>(Q10/R10)*100</f>
        <v>73.7167320426842</v>
      </c>
      <c r="T10">
        <f>(S10*0.01)+1.5</f>
        <v>2.2371673204268419</v>
      </c>
      <c r="U10" s="9"/>
      <c r="V10" t="s">
        <v>36</v>
      </c>
      <c r="W10">
        <v>2.5</v>
      </c>
      <c r="X10" t="s">
        <v>37</v>
      </c>
      <c r="Y10" t="s">
        <v>38</v>
      </c>
      <c r="Z10" t="s">
        <v>116</v>
      </c>
      <c r="AC10" t="s">
        <v>117</v>
      </c>
      <c r="AD10" t="s">
        <v>17</v>
      </c>
      <c r="AE10">
        <v>109.1266</v>
      </c>
      <c r="AF10">
        <v>-31.791799999999999</v>
      </c>
      <c r="AG10">
        <v>170.80889999999999</v>
      </c>
      <c r="AH10">
        <v>357.81900000000002</v>
      </c>
      <c r="AI10">
        <v>356.60219999999998</v>
      </c>
      <c r="AJ10">
        <v>399.10660000000001</v>
      </c>
      <c r="AK10">
        <v>485.58960000000002</v>
      </c>
      <c r="AR10" s="9"/>
      <c r="AS10" t="s">
        <v>31</v>
      </c>
      <c r="AT10">
        <v>0</v>
      </c>
      <c r="AV10" t="s">
        <v>32</v>
      </c>
      <c r="AW10">
        <v>0.92</v>
      </c>
      <c r="AY10" s="2" t="s">
        <v>33</v>
      </c>
      <c r="AZ10" t="s">
        <v>71</v>
      </c>
      <c r="BA10" t="s">
        <v>35</v>
      </c>
      <c r="BB10">
        <v>13.744</v>
      </c>
      <c r="BC10">
        <v>15.658899999999999</v>
      </c>
      <c r="BD10">
        <v>31.575500000000002</v>
      </c>
      <c r="BE10">
        <v>0.53769999999999996</v>
      </c>
    </row>
    <row r="11" spans="1:84" x14ac:dyDescent="0.2">
      <c r="A11" t="s">
        <v>36</v>
      </c>
      <c r="B11">
        <v>2.5</v>
      </c>
      <c r="C11" t="s">
        <v>37</v>
      </c>
      <c r="D11" t="s">
        <v>38</v>
      </c>
      <c r="H11" t="s">
        <v>117</v>
      </c>
      <c r="I11" t="s">
        <v>17</v>
      </c>
      <c r="J11">
        <v>17.474499999999999</v>
      </c>
      <c r="K11">
        <v>55.790300000000002</v>
      </c>
      <c r="L11">
        <v>397.48099999999999</v>
      </c>
      <c r="M11">
        <v>557.88049999999998</v>
      </c>
      <c r="N11">
        <v>554.40390000000002</v>
      </c>
      <c r="O11">
        <v>501.70409999999998</v>
      </c>
      <c r="P11">
        <v>796.50149999999996</v>
      </c>
      <c r="U11" s="9"/>
      <c r="V11" t="s">
        <v>41</v>
      </c>
      <c r="W11">
        <v>5</v>
      </c>
      <c r="X11" t="s">
        <v>42</v>
      </c>
      <c r="Y11" t="s">
        <v>43</v>
      </c>
      <c r="Z11">
        <v>-2</v>
      </c>
      <c r="AA11" t="s">
        <v>44</v>
      </c>
      <c r="AC11" t="s">
        <v>201</v>
      </c>
      <c r="AD11" t="s">
        <v>35</v>
      </c>
      <c r="AE11">
        <v>-2.0903</v>
      </c>
      <c r="AF11">
        <v>-9.1046999999999993</v>
      </c>
      <c r="AG11">
        <v>-2.5163000000000002</v>
      </c>
      <c r="AH11">
        <v>-25.003399999999999</v>
      </c>
      <c r="AI11">
        <v>26.344000000000001</v>
      </c>
      <c r="AJ11">
        <v>72.236099999999993</v>
      </c>
      <c r="AK11">
        <v>10.2996</v>
      </c>
      <c r="AR11" s="9"/>
      <c r="AS11" t="s">
        <v>36</v>
      </c>
      <c r="AT11">
        <v>2.5</v>
      </c>
      <c r="AU11" t="s">
        <v>37</v>
      </c>
      <c r="AV11" t="s">
        <v>38</v>
      </c>
      <c r="AW11" t="s">
        <v>72</v>
      </c>
      <c r="AZ11" t="s">
        <v>73</v>
      </c>
      <c r="BA11" t="s">
        <v>17</v>
      </c>
      <c r="BB11">
        <v>109.55549999999999</v>
      </c>
      <c r="BC11">
        <v>290.20510000000002</v>
      </c>
      <c r="BD11">
        <v>236.8381</v>
      </c>
      <c r="BE11">
        <v>325.98419999999999</v>
      </c>
      <c r="BM11" t="s">
        <v>10</v>
      </c>
      <c r="BN11" s="5" t="s">
        <v>107</v>
      </c>
      <c r="BO11" s="5" t="s">
        <v>107</v>
      </c>
      <c r="BP11" t="s">
        <v>10</v>
      </c>
      <c r="BQ11" s="2" t="s">
        <v>144</v>
      </c>
      <c r="BR11" s="2" t="s">
        <v>144</v>
      </c>
      <c r="BS11" t="s">
        <v>10</v>
      </c>
      <c r="BT11" s="10" t="s">
        <v>92</v>
      </c>
      <c r="BU11" s="10" t="s">
        <v>92</v>
      </c>
      <c r="BX11" t="s">
        <v>285</v>
      </c>
      <c r="BY11" s="5" t="s">
        <v>107</v>
      </c>
      <c r="BZ11" s="5" t="s">
        <v>107</v>
      </c>
      <c r="CA11" t="s">
        <v>10</v>
      </c>
      <c r="CB11" s="2" t="s">
        <v>144</v>
      </c>
      <c r="CC11" s="2" t="s">
        <v>144</v>
      </c>
      <c r="CD11" t="s">
        <v>10</v>
      </c>
      <c r="CE11" s="10" t="s">
        <v>92</v>
      </c>
      <c r="CF11" s="10" t="s">
        <v>92</v>
      </c>
    </row>
    <row r="12" spans="1:84" x14ac:dyDescent="0.2">
      <c r="A12" t="s">
        <v>41</v>
      </c>
      <c r="B12">
        <v>5</v>
      </c>
      <c r="C12" t="s">
        <v>42</v>
      </c>
      <c r="D12" t="s">
        <v>43</v>
      </c>
      <c r="E12">
        <v>-2</v>
      </c>
      <c r="F12" t="s">
        <v>44</v>
      </c>
      <c r="H12" t="s">
        <v>118</v>
      </c>
      <c r="I12" t="s">
        <v>44</v>
      </c>
      <c r="J12">
        <v>-13.036199999999999</v>
      </c>
      <c r="K12">
        <v>-14.829000000000001</v>
      </c>
      <c r="L12">
        <v>-94.081500000000005</v>
      </c>
      <c r="M12">
        <v>-42.8065</v>
      </c>
      <c r="N12">
        <v>84.9084</v>
      </c>
      <c r="O12">
        <v>108.4824</v>
      </c>
      <c r="P12">
        <v>38.765099999999997</v>
      </c>
      <c r="U12" s="9"/>
      <c r="V12" t="s">
        <v>47</v>
      </c>
      <c r="W12">
        <v>2</v>
      </c>
      <c r="X12" t="s">
        <v>48</v>
      </c>
      <c r="Y12" t="s">
        <v>49</v>
      </c>
      <c r="Z12">
        <v>2.5000000000000001E-2</v>
      </c>
      <c r="AC12" t="s">
        <v>226</v>
      </c>
      <c r="AD12">
        <v>1</v>
      </c>
      <c r="AE12">
        <v>-10</v>
      </c>
      <c r="AF12">
        <v>-10</v>
      </c>
      <c r="AG12">
        <v>-10</v>
      </c>
      <c r="AH12">
        <v>-10</v>
      </c>
      <c r="AI12">
        <v>-10</v>
      </c>
      <c r="AJ12">
        <v>-10</v>
      </c>
      <c r="AK12">
        <v>-10</v>
      </c>
      <c r="AR12" s="9"/>
      <c r="AS12" t="s">
        <v>41</v>
      </c>
      <c r="AT12">
        <v>5</v>
      </c>
      <c r="AU12" t="s">
        <v>42</v>
      </c>
      <c r="AV12" t="s">
        <v>43</v>
      </c>
      <c r="AW12">
        <v>-3.6248999999999998</v>
      </c>
      <c r="AX12" t="s">
        <v>44</v>
      </c>
      <c r="AZ12" t="s">
        <v>74</v>
      </c>
      <c r="BA12" t="s">
        <v>44</v>
      </c>
      <c r="BB12">
        <v>0.30990000000000001</v>
      </c>
      <c r="BC12">
        <v>-12.8606</v>
      </c>
      <c r="BD12">
        <v>-33.034399999999998</v>
      </c>
      <c r="BE12">
        <v>15.2036</v>
      </c>
      <c r="BN12" t="s">
        <v>232</v>
      </c>
      <c r="BO12" t="s">
        <v>235</v>
      </c>
      <c r="BQ12" t="s">
        <v>232</v>
      </c>
      <c r="BR12" t="s">
        <v>235</v>
      </c>
      <c r="BT12" t="s">
        <v>232</v>
      </c>
      <c r="BU12" t="s">
        <v>235</v>
      </c>
      <c r="BY12" t="s">
        <v>131</v>
      </c>
      <c r="BZ12" t="s">
        <v>232</v>
      </c>
      <c r="CB12" t="s">
        <v>131</v>
      </c>
      <c r="CC12" t="s">
        <v>232</v>
      </c>
      <c r="CE12" t="s">
        <v>131</v>
      </c>
      <c r="CF12" t="s">
        <v>232</v>
      </c>
    </row>
    <row r="13" spans="1:84" x14ac:dyDescent="0.2">
      <c r="A13" t="s">
        <v>47</v>
      </c>
      <c r="B13">
        <v>2</v>
      </c>
      <c r="C13" t="s">
        <v>48</v>
      </c>
      <c r="D13" t="s">
        <v>49</v>
      </c>
      <c r="E13">
        <v>2.5000000000000001E-2</v>
      </c>
      <c r="U13" s="9"/>
      <c r="AC13" t="s">
        <v>227</v>
      </c>
      <c r="AD13" t="s">
        <v>228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R13" s="9"/>
      <c r="AS13" t="s">
        <v>47</v>
      </c>
      <c r="AT13">
        <v>2</v>
      </c>
      <c r="AU13" t="s">
        <v>48</v>
      </c>
      <c r="AV13" t="s">
        <v>49</v>
      </c>
      <c r="AW13">
        <v>3.1099999999999999E-2</v>
      </c>
      <c r="BM13">
        <v>15</v>
      </c>
      <c r="BN13">
        <f>BQ3</f>
        <v>2.5</v>
      </c>
      <c r="BO13">
        <f>BR3</f>
        <v>2.2371673204268419</v>
      </c>
      <c r="BP13">
        <v>15</v>
      </c>
      <c r="BQ13">
        <v>2.5</v>
      </c>
      <c r="BR13">
        <f>BX3</f>
        <v>2.4531758137393158</v>
      </c>
      <c r="BS13">
        <v>15</v>
      </c>
      <c r="BT13">
        <v>2.5</v>
      </c>
      <c r="BX13">
        <v>15</v>
      </c>
      <c r="BY13">
        <f>BN3</f>
        <v>3.2101005314287652</v>
      </c>
      <c r="BZ13">
        <f>BO13</f>
        <v>2.2371673204268419</v>
      </c>
      <c r="CA13">
        <v>15</v>
      </c>
      <c r="CB13">
        <f>BT3</f>
        <v>2.2765763500345759</v>
      </c>
      <c r="CC13">
        <f>BR13</f>
        <v>2.4531758137393158</v>
      </c>
    </row>
    <row r="14" spans="1:84" x14ac:dyDescent="0.2">
      <c r="U14" s="9"/>
      <c r="AG14" s="19" t="s">
        <v>136</v>
      </c>
      <c r="AH14" s="19" t="s">
        <v>137</v>
      </c>
      <c r="AI14" s="19" t="s">
        <v>138</v>
      </c>
      <c r="AR14" s="9"/>
      <c r="BM14">
        <v>25</v>
      </c>
      <c r="BN14">
        <f t="shared" ref="BN14:BN15" si="1">BQ4</f>
        <v>2.5</v>
      </c>
      <c r="BO14">
        <f t="shared" ref="BO14:BO15" si="2">BR4</f>
        <v>1.9431153071320435</v>
      </c>
      <c r="BP14">
        <v>25</v>
      </c>
      <c r="BQ14">
        <v>2.5</v>
      </c>
      <c r="BR14">
        <f>BX5</f>
        <v>2.4297306607306428</v>
      </c>
      <c r="BS14">
        <v>25</v>
      </c>
      <c r="BT14">
        <v>2.5</v>
      </c>
      <c r="BX14">
        <v>25</v>
      </c>
      <c r="BY14">
        <f>BN4</f>
        <v>1.3370149896005163</v>
      </c>
      <c r="BZ14">
        <f>BO14</f>
        <v>1.9431153071320435</v>
      </c>
      <c r="CA14">
        <v>25</v>
      </c>
      <c r="CB14">
        <f>BT5</f>
        <v>1.9858653389123944</v>
      </c>
      <c r="CC14">
        <f>BR14</f>
        <v>2.4297306607306428</v>
      </c>
    </row>
    <row r="15" spans="1:84" x14ac:dyDescent="0.2">
      <c r="A15" s="20" t="s">
        <v>129</v>
      </c>
      <c r="L15" s="19" t="s">
        <v>136</v>
      </c>
      <c r="M15" s="19" t="s">
        <v>137</v>
      </c>
      <c r="N15" s="19" t="s">
        <v>138</v>
      </c>
      <c r="U15" s="9"/>
      <c r="V15" s="3" t="s">
        <v>225</v>
      </c>
      <c r="W15" s="3"/>
      <c r="X15" s="3"/>
      <c r="AE15" s="15" t="s">
        <v>135</v>
      </c>
      <c r="AF15" s="15" t="s">
        <v>10</v>
      </c>
      <c r="AG15" s="15" t="s">
        <v>56</v>
      </c>
      <c r="AH15" s="15" t="s">
        <v>57</v>
      </c>
      <c r="AI15" s="15" t="s">
        <v>132</v>
      </c>
      <c r="AJ15" s="15" t="s">
        <v>133</v>
      </c>
      <c r="AK15" s="15" t="s">
        <v>59</v>
      </c>
      <c r="AL15" t="s">
        <v>233</v>
      </c>
      <c r="AM15" t="s">
        <v>234</v>
      </c>
      <c r="AN15" t="s">
        <v>231</v>
      </c>
      <c r="AO15" t="s">
        <v>232</v>
      </c>
      <c r="AR15" s="9"/>
      <c r="AS15" s="7" t="s">
        <v>249</v>
      </c>
      <c r="BB15" s="63" t="s">
        <v>60</v>
      </c>
      <c r="BC15" s="63" t="s">
        <v>61</v>
      </c>
      <c r="BD15" s="63" t="s">
        <v>62</v>
      </c>
      <c r="BE15" s="63" t="s">
        <v>59</v>
      </c>
      <c r="BM15">
        <v>30</v>
      </c>
      <c r="BN15">
        <f t="shared" si="1"/>
        <v>2.5</v>
      </c>
      <c r="BO15">
        <f t="shared" si="2"/>
        <v>2.0592235152734011</v>
      </c>
      <c r="BP15">
        <v>30</v>
      </c>
      <c r="BQ15">
        <v>2.5</v>
      </c>
      <c r="BR15">
        <f>BX6</f>
        <v>2.3083557895393962</v>
      </c>
      <c r="BS15">
        <v>30</v>
      </c>
      <c r="BT15">
        <v>2.5</v>
      </c>
      <c r="BX15">
        <v>30</v>
      </c>
      <c r="BY15">
        <f>BN5</f>
        <v>1.4412434999999999</v>
      </c>
      <c r="BZ15">
        <f>BO15</f>
        <v>2.0592235152734011</v>
      </c>
      <c r="CA15">
        <v>30</v>
      </c>
      <c r="CB15">
        <f>BT6</f>
        <v>1.1534790450690653</v>
      </c>
      <c r="CC15">
        <f>BR15</f>
        <v>2.3083557895393962</v>
      </c>
    </row>
    <row r="16" spans="1:84" x14ac:dyDescent="0.2">
      <c r="A16" t="s">
        <v>119</v>
      </c>
      <c r="J16" s="15" t="s">
        <v>135</v>
      </c>
      <c r="K16" s="15" t="s">
        <v>51</v>
      </c>
      <c r="L16" s="15" t="s">
        <v>56</v>
      </c>
      <c r="M16" s="15" t="s">
        <v>57</v>
      </c>
      <c r="N16" s="15" t="s">
        <v>132</v>
      </c>
      <c r="O16" s="15" t="s">
        <v>133</v>
      </c>
      <c r="P16" s="15" t="s">
        <v>59</v>
      </c>
      <c r="Q16" s="15"/>
      <c r="R16" s="15"/>
      <c r="S16" s="15"/>
      <c r="U16" s="9"/>
      <c r="V16" t="s">
        <v>109</v>
      </c>
      <c r="W16" t="s">
        <v>110</v>
      </c>
      <c r="X16" t="s">
        <v>120</v>
      </c>
      <c r="Y16" t="s">
        <v>4</v>
      </c>
      <c r="Z16" t="s">
        <v>5</v>
      </c>
      <c r="AB16" t="s">
        <v>6</v>
      </c>
      <c r="AC16" t="s">
        <v>7</v>
      </c>
      <c r="AD16" t="s">
        <v>8</v>
      </c>
      <c r="AE16">
        <v>1</v>
      </c>
      <c r="AF16">
        <v>2</v>
      </c>
      <c r="AG16">
        <v>3</v>
      </c>
      <c r="AH16">
        <v>4</v>
      </c>
      <c r="AI16">
        <v>5</v>
      </c>
      <c r="AJ16">
        <v>6</v>
      </c>
      <c r="AK16">
        <v>7</v>
      </c>
      <c r="AR16" s="9"/>
      <c r="AS16" s="4" t="s">
        <v>93</v>
      </c>
      <c r="AT16" s="4"/>
      <c r="AU16" s="4"/>
      <c r="AV16" s="4"/>
      <c r="BB16" s="15" t="s">
        <v>56</v>
      </c>
      <c r="BC16" s="15" t="s">
        <v>57</v>
      </c>
      <c r="BD16" s="15" t="s">
        <v>58</v>
      </c>
      <c r="BE16" s="15" t="s">
        <v>59</v>
      </c>
      <c r="BF16" t="s">
        <v>233</v>
      </c>
      <c r="BG16" t="s">
        <v>234</v>
      </c>
      <c r="BH16" t="s">
        <v>231</v>
      </c>
      <c r="BI16" t="s">
        <v>232</v>
      </c>
    </row>
    <row r="17" spans="1:79" x14ac:dyDescent="0.2">
      <c r="A17" t="s">
        <v>109</v>
      </c>
      <c r="B17" t="s">
        <v>110</v>
      </c>
      <c r="C17" t="s">
        <v>120</v>
      </c>
      <c r="D17" t="s">
        <v>4</v>
      </c>
      <c r="E17" t="s">
        <v>5</v>
      </c>
      <c r="G17" t="s">
        <v>6</v>
      </c>
      <c r="H17" t="s">
        <v>7</v>
      </c>
      <c r="I17" t="s">
        <v>8</v>
      </c>
      <c r="J17">
        <v>1</v>
      </c>
      <c r="K17">
        <v>2</v>
      </c>
      <c r="L17">
        <v>3</v>
      </c>
      <c r="M17">
        <v>4</v>
      </c>
      <c r="N17">
        <v>5</v>
      </c>
      <c r="O17">
        <v>6</v>
      </c>
      <c r="P17">
        <v>7</v>
      </c>
      <c r="Q17" t="s">
        <v>233</v>
      </c>
      <c r="R17" t="s">
        <v>234</v>
      </c>
      <c r="S17" t="s">
        <v>231</v>
      </c>
      <c r="T17" t="s">
        <v>232</v>
      </c>
      <c r="U17" s="9"/>
      <c r="V17" t="s">
        <v>9</v>
      </c>
      <c r="Y17" t="s">
        <v>11</v>
      </c>
      <c r="Z17">
        <v>30</v>
      </c>
      <c r="AA17" t="s">
        <v>12</v>
      </c>
      <c r="AC17" t="s">
        <v>13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R17" s="9"/>
      <c r="AS17" t="s">
        <v>1</v>
      </c>
      <c r="AT17" t="s">
        <v>66</v>
      </c>
      <c r="AU17" t="s">
        <v>77</v>
      </c>
      <c r="AV17" t="s">
        <v>4</v>
      </c>
      <c r="AW17" t="s">
        <v>5</v>
      </c>
      <c r="AY17" t="s">
        <v>6</v>
      </c>
      <c r="AZ17" t="s">
        <v>7</v>
      </c>
      <c r="BA17" t="s">
        <v>8</v>
      </c>
      <c r="BB17">
        <v>1</v>
      </c>
      <c r="BC17">
        <v>2</v>
      </c>
      <c r="BD17">
        <v>3</v>
      </c>
      <c r="BE17">
        <v>4</v>
      </c>
    </row>
    <row r="18" spans="1:79" x14ac:dyDescent="0.2">
      <c r="A18" t="s">
        <v>9</v>
      </c>
      <c r="D18" t="s">
        <v>11</v>
      </c>
      <c r="E18">
        <v>15</v>
      </c>
      <c r="F18" t="s">
        <v>12</v>
      </c>
      <c r="H18" t="s">
        <v>13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U18" s="9"/>
      <c r="V18" t="s">
        <v>14</v>
      </c>
      <c r="W18" t="s">
        <v>121</v>
      </c>
      <c r="Y18" t="s">
        <v>16</v>
      </c>
      <c r="Z18">
        <v>216.63</v>
      </c>
      <c r="AA18" t="s">
        <v>17</v>
      </c>
      <c r="AC18" t="s">
        <v>18</v>
      </c>
      <c r="AE18" s="1">
        <v>7.2511574074074062E-2</v>
      </c>
      <c r="AF18" s="1">
        <v>7.8032407407407411E-2</v>
      </c>
      <c r="AG18" s="1">
        <v>8.3819444444444446E-2</v>
      </c>
      <c r="AH18" s="1">
        <v>9.1365740740740733E-2</v>
      </c>
      <c r="AI18" s="1">
        <v>9.7592592592592606E-2</v>
      </c>
      <c r="AJ18" s="1">
        <v>0.10425925925925926</v>
      </c>
      <c r="AK18" s="1">
        <v>0.12047453703703703</v>
      </c>
      <c r="AL18" s="1"/>
      <c r="AM18" s="1"/>
      <c r="AN18" s="1"/>
      <c r="AR18" s="9"/>
      <c r="AS18" t="s">
        <v>9</v>
      </c>
      <c r="AT18" t="s">
        <v>51</v>
      </c>
      <c r="AV18" t="s">
        <v>11</v>
      </c>
      <c r="AW18">
        <v>25</v>
      </c>
      <c r="AX18" t="s">
        <v>12</v>
      </c>
      <c r="AZ18" t="s">
        <v>13</v>
      </c>
      <c r="BB18">
        <v>0</v>
      </c>
      <c r="BC18">
        <v>0</v>
      </c>
      <c r="BD18">
        <v>0</v>
      </c>
      <c r="BE18">
        <v>0</v>
      </c>
    </row>
    <row r="19" spans="1:79" x14ac:dyDescent="0.2">
      <c r="A19" t="s">
        <v>14</v>
      </c>
      <c r="D19" t="s">
        <v>16</v>
      </c>
      <c r="E19">
        <v>291.93</v>
      </c>
      <c r="F19" t="s">
        <v>17</v>
      </c>
      <c r="H19" t="s">
        <v>18</v>
      </c>
      <c r="J19" s="1">
        <v>6.4814814814814811E-2</v>
      </c>
      <c r="K19" s="1">
        <v>6.9305555555555551E-2</v>
      </c>
      <c r="L19" s="1">
        <v>8.1458333333333341E-2</v>
      </c>
      <c r="M19" s="1">
        <v>9.7453703703703709E-2</v>
      </c>
      <c r="N19" s="1">
        <v>0.10400462962962963</v>
      </c>
      <c r="O19" s="1">
        <v>0.11232638888888889</v>
      </c>
      <c r="P19" s="1">
        <v>0.13655092592592591</v>
      </c>
      <c r="Q19" s="1"/>
      <c r="R19" s="1"/>
      <c r="S19" s="1"/>
      <c r="U19" s="9"/>
      <c r="V19" t="s">
        <v>19</v>
      </c>
      <c r="W19" t="s">
        <v>15</v>
      </c>
      <c r="Y19" t="s">
        <v>21</v>
      </c>
      <c r="Z19">
        <v>1.8418000000000001</v>
      </c>
      <c r="AA19" t="s">
        <v>22</v>
      </c>
      <c r="AC19" t="s">
        <v>23</v>
      </c>
      <c r="AE19" s="1">
        <v>7.329861111111112E-2</v>
      </c>
      <c r="AF19" s="1">
        <v>7.8645833333333331E-2</v>
      </c>
      <c r="AG19" s="1">
        <v>8.4351851851851845E-2</v>
      </c>
      <c r="AH19" s="1">
        <v>9.2152777777777764E-2</v>
      </c>
      <c r="AI19" s="1">
        <v>9.7858796296296291E-2</v>
      </c>
      <c r="AJ19" s="1">
        <v>0.1046875</v>
      </c>
      <c r="AK19" s="1">
        <v>0.12371527777777779</v>
      </c>
      <c r="AL19" s="1"/>
      <c r="AM19" s="1"/>
      <c r="AN19" s="1"/>
      <c r="AR19" s="9"/>
      <c r="AS19" t="s">
        <v>14</v>
      </c>
      <c r="AT19" t="s">
        <v>69</v>
      </c>
      <c r="AV19" t="s">
        <v>16</v>
      </c>
      <c r="AW19">
        <v>254.79</v>
      </c>
      <c r="AX19" t="s">
        <v>17</v>
      </c>
      <c r="AZ19" t="s">
        <v>18</v>
      </c>
      <c r="BB19" s="1">
        <v>7.3194444444444437E-2</v>
      </c>
      <c r="BC19" s="1">
        <v>8.7071759259259252E-2</v>
      </c>
      <c r="BD19" s="1">
        <v>9.633101851851851E-2</v>
      </c>
      <c r="BE19" s="1">
        <v>0.12635416666666668</v>
      </c>
      <c r="BU19" t="s">
        <v>131</v>
      </c>
      <c r="BV19" t="s">
        <v>134</v>
      </c>
      <c r="BY19" t="s">
        <v>143</v>
      </c>
      <c r="BZ19" t="s">
        <v>10</v>
      </c>
      <c r="CA19" t="s">
        <v>51</v>
      </c>
    </row>
    <row r="20" spans="1:79" x14ac:dyDescent="0.2">
      <c r="A20" t="s">
        <v>19</v>
      </c>
      <c r="D20" t="s">
        <v>21</v>
      </c>
      <c r="E20">
        <v>1.2921</v>
      </c>
      <c r="F20" t="s">
        <v>22</v>
      </c>
      <c r="H20" t="s">
        <v>23</v>
      </c>
      <c r="J20" s="1">
        <v>6.6400462962962967E-2</v>
      </c>
      <c r="K20" s="1">
        <v>6.9768518518518521E-2</v>
      </c>
      <c r="L20" s="1">
        <v>8.2488425925925923E-2</v>
      </c>
      <c r="M20" s="1">
        <v>9.8483796296296292E-2</v>
      </c>
      <c r="N20" s="1">
        <v>0.10465277777777778</v>
      </c>
      <c r="O20" s="1">
        <v>0.11307870370370371</v>
      </c>
      <c r="P20" s="1">
        <v>0.13833333333333334</v>
      </c>
      <c r="Q20" s="1"/>
      <c r="R20" s="1"/>
      <c r="S20" s="1"/>
      <c r="U20" s="9"/>
      <c r="V20" t="s">
        <v>24</v>
      </c>
      <c r="W20" t="s">
        <v>122</v>
      </c>
      <c r="Y20" t="s">
        <v>25</v>
      </c>
      <c r="Z20">
        <v>0</v>
      </c>
      <c r="AA20" t="s">
        <v>22</v>
      </c>
      <c r="AC20" t="s">
        <v>26</v>
      </c>
      <c r="AE20">
        <v>34</v>
      </c>
      <c r="AF20">
        <v>26</v>
      </c>
      <c r="AG20">
        <v>22</v>
      </c>
      <c r="AH20">
        <v>35</v>
      </c>
      <c r="AI20">
        <v>12</v>
      </c>
      <c r="AJ20">
        <v>19</v>
      </c>
      <c r="AK20">
        <v>140</v>
      </c>
      <c r="AR20" s="9"/>
      <c r="AS20" t="s">
        <v>19</v>
      </c>
      <c r="AT20" t="s">
        <v>94</v>
      </c>
      <c r="AV20" t="s">
        <v>21</v>
      </c>
      <c r="AW20">
        <v>2</v>
      </c>
      <c r="AX20" t="s">
        <v>22</v>
      </c>
      <c r="AZ20" t="s">
        <v>23</v>
      </c>
      <c r="BB20" s="1">
        <v>7.7291666666666661E-2</v>
      </c>
      <c r="BC20" s="1">
        <v>9.0914351851851857E-2</v>
      </c>
      <c r="BD20" s="1">
        <v>9.7256944444444438E-2</v>
      </c>
      <c r="BE20" s="1">
        <v>0.14077546296296298</v>
      </c>
      <c r="BU20" s="6" t="s">
        <v>87</v>
      </c>
      <c r="BV20">
        <f>BN3</f>
        <v>3.2101005314287652</v>
      </c>
      <c r="BY20" s="6" t="s">
        <v>87</v>
      </c>
      <c r="BZ20">
        <f>BO3</f>
        <v>0.43835337838462468</v>
      </c>
      <c r="CA20">
        <f>BO6</f>
        <v>0.26686727906240104</v>
      </c>
    </row>
    <row r="21" spans="1:79" x14ac:dyDescent="0.2">
      <c r="A21" t="s">
        <v>24</v>
      </c>
      <c r="D21" t="s">
        <v>25</v>
      </c>
      <c r="E21">
        <v>0</v>
      </c>
      <c r="F21" t="s">
        <v>22</v>
      </c>
      <c r="H21" t="s">
        <v>26</v>
      </c>
      <c r="J21">
        <v>69</v>
      </c>
      <c r="K21">
        <v>21</v>
      </c>
      <c r="L21">
        <v>44</v>
      </c>
      <c r="M21">
        <v>44</v>
      </c>
      <c r="N21">
        <v>29</v>
      </c>
      <c r="O21">
        <v>32</v>
      </c>
      <c r="P21">
        <v>77</v>
      </c>
      <c r="U21" s="9"/>
      <c r="V21" t="s">
        <v>27</v>
      </c>
      <c r="W21">
        <v>0</v>
      </c>
      <c r="Y21" t="s">
        <v>28</v>
      </c>
      <c r="Z21">
        <v>101</v>
      </c>
      <c r="AA21" t="s">
        <v>29</v>
      </c>
      <c r="AC21" t="s">
        <v>123</v>
      </c>
      <c r="AD21" t="s">
        <v>17</v>
      </c>
      <c r="AE21">
        <v>206.76339999999999</v>
      </c>
      <c r="AF21">
        <v>200.94730000000001</v>
      </c>
      <c r="AG21">
        <v>188.071</v>
      </c>
      <c r="AH21">
        <v>160.1147</v>
      </c>
      <c r="AI21">
        <v>139.81710000000001</v>
      </c>
      <c r="AJ21">
        <v>89.775599999999997</v>
      </c>
      <c r="AK21">
        <v>79.510099999999994</v>
      </c>
      <c r="AP21" s="16" t="s">
        <v>231</v>
      </c>
      <c r="AQ21" t="s">
        <v>232</v>
      </c>
      <c r="AR21" s="9"/>
      <c r="AS21" t="s">
        <v>24</v>
      </c>
      <c r="AV21" t="s">
        <v>25</v>
      </c>
      <c r="AW21">
        <v>0</v>
      </c>
      <c r="AX21" t="s">
        <v>22</v>
      </c>
      <c r="AZ21" t="s">
        <v>26</v>
      </c>
      <c r="BB21">
        <v>177</v>
      </c>
      <c r="BC21">
        <v>166</v>
      </c>
      <c r="BD21">
        <v>40</v>
      </c>
      <c r="BE21">
        <v>623</v>
      </c>
      <c r="BU21" s="4" t="s">
        <v>90</v>
      </c>
      <c r="BV21">
        <f>BN4</f>
        <v>1.3370149896005163</v>
      </c>
      <c r="BY21" s="3" t="s">
        <v>90</v>
      </c>
      <c r="BZ21">
        <f>BO4</f>
        <v>0.388682707143155</v>
      </c>
      <c r="CA21">
        <f>BO7</f>
        <v>0.40714138874393158</v>
      </c>
    </row>
    <row r="22" spans="1:79" x14ac:dyDescent="0.2">
      <c r="A22" t="s">
        <v>27</v>
      </c>
      <c r="B22">
        <v>0</v>
      </c>
      <c r="D22" t="s">
        <v>28</v>
      </c>
      <c r="E22">
        <v>102</v>
      </c>
      <c r="F22" t="s">
        <v>29</v>
      </c>
      <c r="H22" t="s">
        <v>123</v>
      </c>
      <c r="I22" t="s">
        <v>17</v>
      </c>
      <c r="J22">
        <v>278.68619999999999</v>
      </c>
      <c r="K22">
        <v>276.71499999999997</v>
      </c>
      <c r="L22">
        <v>262.38290000000001</v>
      </c>
      <c r="M22">
        <v>238.9426</v>
      </c>
      <c r="N22">
        <v>234.02979999999999</v>
      </c>
      <c r="O22">
        <v>215.58320000000001</v>
      </c>
      <c r="P22">
        <v>198.6317</v>
      </c>
      <c r="U22" s="9"/>
      <c r="V22" t="s">
        <v>31</v>
      </c>
      <c r="W22">
        <v>0</v>
      </c>
      <c r="Y22" t="s">
        <v>32</v>
      </c>
      <c r="Z22">
        <v>0.92</v>
      </c>
      <c r="AB22" t="s">
        <v>33</v>
      </c>
      <c r="AC22" t="s">
        <v>185</v>
      </c>
      <c r="AD22" t="s">
        <v>35</v>
      </c>
      <c r="AE22">
        <v>5.4227999999999996</v>
      </c>
      <c r="AF22">
        <v>5.1696999999999997</v>
      </c>
      <c r="AG22">
        <v>13.5153</v>
      </c>
      <c r="AH22">
        <v>19.593</v>
      </c>
      <c r="AI22">
        <v>10.3386</v>
      </c>
      <c r="AJ22">
        <v>41.686</v>
      </c>
      <c r="AK22">
        <v>0.48359999999999997</v>
      </c>
      <c r="AL22">
        <f>AG22-AI22</f>
        <v>3.1767000000000003</v>
      </c>
      <c r="AM22">
        <f>AH22-AI22</f>
        <v>9.2544000000000004</v>
      </c>
      <c r="AN22">
        <f>(AL22/AM22)*100</f>
        <v>34.326374481327804</v>
      </c>
      <c r="AO22">
        <f>(AN22*0.01)+1.5</f>
        <v>1.843263744813278</v>
      </c>
      <c r="AP22" s="16"/>
      <c r="AR22" s="9"/>
      <c r="AS22" t="s">
        <v>27</v>
      </c>
      <c r="AT22">
        <v>0</v>
      </c>
      <c r="AV22" t="s">
        <v>28</v>
      </c>
      <c r="AW22">
        <v>100</v>
      </c>
      <c r="AX22" t="s">
        <v>29</v>
      </c>
      <c r="AZ22" t="s">
        <v>78</v>
      </c>
      <c r="BA22" t="s">
        <v>17</v>
      </c>
      <c r="BB22">
        <v>199.23750000000001</v>
      </c>
      <c r="BC22">
        <v>169.47190000000001</v>
      </c>
      <c r="BD22">
        <v>143.5042</v>
      </c>
      <c r="BE22">
        <v>123.3236</v>
      </c>
      <c r="BM22" t="s">
        <v>258</v>
      </c>
      <c r="BU22" s="3" t="s">
        <v>245</v>
      </c>
      <c r="BV22">
        <v>1.4412434999999999</v>
      </c>
    </row>
    <row r="23" spans="1:79" x14ac:dyDescent="0.2">
      <c r="A23" t="s">
        <v>31</v>
      </c>
      <c r="B23">
        <v>0</v>
      </c>
      <c r="D23" t="s">
        <v>32</v>
      </c>
      <c r="E23">
        <v>0.92</v>
      </c>
      <c r="G23" t="s">
        <v>33</v>
      </c>
      <c r="H23" t="s">
        <v>124</v>
      </c>
      <c r="I23" t="s">
        <v>44</v>
      </c>
      <c r="J23">
        <v>6.5065999999999997</v>
      </c>
      <c r="K23">
        <v>6.7568000000000001</v>
      </c>
      <c r="L23">
        <v>14.1934</v>
      </c>
      <c r="M23">
        <v>17.3977</v>
      </c>
      <c r="N23">
        <v>7.4561999999999999</v>
      </c>
      <c r="O23">
        <v>37.252600000000001</v>
      </c>
      <c r="P23">
        <v>1.8985000000000001</v>
      </c>
      <c r="Q23">
        <f>L23-N23</f>
        <v>6.7372000000000005</v>
      </c>
      <c r="R23">
        <f>M23-N23</f>
        <v>9.9415000000000013</v>
      </c>
      <c r="S23">
        <f>(Q23/R23)*100</f>
        <v>67.768445405622884</v>
      </c>
      <c r="T23">
        <f>(S23*0.01)+1.5</f>
        <v>2.1776844540562288</v>
      </c>
      <c r="U23" s="9"/>
      <c r="V23" t="s">
        <v>36</v>
      </c>
      <c r="W23">
        <v>2.5</v>
      </c>
      <c r="X23" t="s">
        <v>37</v>
      </c>
      <c r="Y23" t="s">
        <v>38</v>
      </c>
      <c r="Z23" t="s">
        <v>116</v>
      </c>
      <c r="AC23" t="s">
        <v>125</v>
      </c>
      <c r="AD23" t="s">
        <v>17</v>
      </c>
      <c r="AE23">
        <v>-3.7679999999999998</v>
      </c>
      <c r="AF23">
        <v>-254.04580000000001</v>
      </c>
      <c r="AG23">
        <v>-78.261799999999994</v>
      </c>
      <c r="AH23">
        <v>71.2166</v>
      </c>
      <c r="AI23">
        <v>78.641499999999994</v>
      </c>
      <c r="AJ23">
        <v>194.5574</v>
      </c>
      <c r="AK23">
        <v>358.0752</v>
      </c>
      <c r="AP23" s="16"/>
      <c r="AR23" s="9"/>
      <c r="AS23" t="s">
        <v>31</v>
      </c>
      <c r="AT23">
        <v>0</v>
      </c>
      <c r="AV23" t="s">
        <v>32</v>
      </c>
      <c r="AW23">
        <v>1</v>
      </c>
      <c r="AY23" s="2" t="s">
        <v>33</v>
      </c>
      <c r="AZ23" t="s">
        <v>79</v>
      </c>
      <c r="BA23" t="s">
        <v>35</v>
      </c>
      <c r="BB23">
        <v>9.7012</v>
      </c>
      <c r="BC23">
        <v>11.901</v>
      </c>
      <c r="BD23">
        <v>25.831</v>
      </c>
      <c r="BE23">
        <v>0.70920000000000005</v>
      </c>
      <c r="BN23" t="s">
        <v>255</v>
      </c>
      <c r="BO23" t="s">
        <v>256</v>
      </c>
      <c r="BP23" t="s">
        <v>257</v>
      </c>
    </row>
    <row r="24" spans="1:79" x14ac:dyDescent="0.2">
      <c r="A24" t="s">
        <v>36</v>
      </c>
      <c r="B24">
        <v>2.5</v>
      </c>
      <c r="C24" t="s">
        <v>37</v>
      </c>
      <c r="D24" t="s">
        <v>38</v>
      </c>
      <c r="H24" t="s">
        <v>125</v>
      </c>
      <c r="I24" t="s">
        <v>17</v>
      </c>
      <c r="J24">
        <v>-331.54219999999998</v>
      </c>
      <c r="K24">
        <v>-445.12979999999999</v>
      </c>
      <c r="L24">
        <v>-159.28870000000001</v>
      </c>
      <c r="M24">
        <v>94.770300000000006</v>
      </c>
      <c r="N24">
        <v>104.21599999999999</v>
      </c>
      <c r="O24">
        <v>33.955100000000002</v>
      </c>
      <c r="P24">
        <v>263.84039999999999</v>
      </c>
      <c r="U24" s="9"/>
      <c r="V24" t="s">
        <v>41</v>
      </c>
      <c r="W24">
        <v>5</v>
      </c>
      <c r="X24" t="s">
        <v>42</v>
      </c>
      <c r="Y24" t="s">
        <v>43</v>
      </c>
      <c r="Z24">
        <v>-2</v>
      </c>
      <c r="AA24" t="s">
        <v>44</v>
      </c>
      <c r="AC24" t="s">
        <v>202</v>
      </c>
      <c r="AD24" t="s">
        <v>35</v>
      </c>
      <c r="AE24">
        <v>-4.1657000000000002</v>
      </c>
      <c r="AF24">
        <v>3.83</v>
      </c>
      <c r="AG24">
        <v>-10.013500000000001</v>
      </c>
      <c r="AH24">
        <v>-15.346299999999999</v>
      </c>
      <c r="AI24">
        <v>26.910599999999999</v>
      </c>
      <c r="AJ24">
        <v>121.27809999999999</v>
      </c>
      <c r="AK24">
        <v>15.6716</v>
      </c>
      <c r="AP24" s="16"/>
      <c r="AR24" s="9"/>
      <c r="AS24" t="s">
        <v>36</v>
      </c>
      <c r="AT24">
        <v>2.5</v>
      </c>
      <c r="AU24" t="s">
        <v>37</v>
      </c>
      <c r="AV24" t="s">
        <v>38</v>
      </c>
      <c r="AZ24" t="s">
        <v>80</v>
      </c>
      <c r="BA24" t="s">
        <v>17</v>
      </c>
      <c r="BB24">
        <v>-23.352399999999999</v>
      </c>
      <c r="BC24">
        <v>123.7841</v>
      </c>
      <c r="BD24">
        <v>85.548199999999994</v>
      </c>
      <c r="BE24">
        <v>146.56829999999999</v>
      </c>
      <c r="BM24" t="s">
        <v>10</v>
      </c>
      <c r="BN24">
        <f>BV20</f>
        <v>3.2101005314287652</v>
      </c>
      <c r="BO24">
        <f>BV21</f>
        <v>1.3370149896005163</v>
      </c>
      <c r="BP24">
        <f>BV22</f>
        <v>1.4412434999999999</v>
      </c>
    </row>
    <row r="25" spans="1:79" x14ac:dyDescent="0.2">
      <c r="A25" t="s">
        <v>41</v>
      </c>
      <c r="B25">
        <v>5</v>
      </c>
      <c r="C25" t="s">
        <v>42</v>
      </c>
      <c r="D25" t="s">
        <v>43</v>
      </c>
      <c r="E25">
        <v>-2</v>
      </c>
      <c r="F25" t="s">
        <v>44</v>
      </c>
      <c r="H25" t="s">
        <v>126</v>
      </c>
      <c r="I25" t="s">
        <v>44</v>
      </c>
      <c r="J25">
        <v>-10.6303</v>
      </c>
      <c r="K25">
        <v>8.1875</v>
      </c>
      <c r="L25">
        <v>-29.540500000000002</v>
      </c>
      <c r="M25">
        <v>-5.8076999999999996</v>
      </c>
      <c r="N25">
        <v>24.748899999999999</v>
      </c>
      <c r="O25">
        <v>81.778599999999997</v>
      </c>
      <c r="P25">
        <v>38.7181</v>
      </c>
      <c r="U25" s="9"/>
      <c r="V25" t="s">
        <v>47</v>
      </c>
      <c r="W25">
        <v>2</v>
      </c>
      <c r="X25" t="s">
        <v>48</v>
      </c>
      <c r="Y25" t="s">
        <v>49</v>
      </c>
      <c r="Z25">
        <v>2.5000000000000001E-2</v>
      </c>
      <c r="AC25" t="s">
        <v>229</v>
      </c>
      <c r="AD25">
        <v>1</v>
      </c>
      <c r="AE25">
        <v>-10</v>
      </c>
      <c r="AF25">
        <v>-10</v>
      </c>
      <c r="AG25">
        <v>-10</v>
      </c>
      <c r="AH25">
        <v>-10</v>
      </c>
      <c r="AI25">
        <v>-10</v>
      </c>
      <c r="AJ25">
        <v>-10</v>
      </c>
      <c r="AK25">
        <v>-10</v>
      </c>
      <c r="AP25" s="16"/>
      <c r="AR25" s="9"/>
      <c r="AS25" t="s">
        <v>41</v>
      </c>
      <c r="AT25">
        <v>5</v>
      </c>
      <c r="AU25" t="s">
        <v>42</v>
      </c>
      <c r="AV25" t="s">
        <v>43</v>
      </c>
      <c r="AW25">
        <v>-3.0392000000000001</v>
      </c>
      <c r="AX25" t="s">
        <v>44</v>
      </c>
      <c r="AZ25" t="s">
        <v>81</v>
      </c>
      <c r="BA25" t="s">
        <v>44</v>
      </c>
      <c r="BB25">
        <v>15.2057</v>
      </c>
      <c r="BC25">
        <v>3.7444000000000002</v>
      </c>
      <c r="BD25">
        <v>15.8651</v>
      </c>
      <c r="BE25">
        <v>22.461600000000001</v>
      </c>
      <c r="BM25" t="s">
        <v>51</v>
      </c>
      <c r="BN25">
        <f>BW20</f>
        <v>0</v>
      </c>
      <c r="BO25">
        <f>BW21</f>
        <v>0</v>
      </c>
      <c r="BP25">
        <f>BW22</f>
        <v>0</v>
      </c>
    </row>
    <row r="26" spans="1:79" x14ac:dyDescent="0.2">
      <c r="A26" t="s">
        <v>47</v>
      </c>
      <c r="B26">
        <v>2</v>
      </c>
      <c r="C26" t="s">
        <v>48</v>
      </c>
      <c r="D26" t="s">
        <v>49</v>
      </c>
      <c r="E26">
        <v>2.5000000000000001E-2</v>
      </c>
      <c r="U26" s="9"/>
      <c r="AC26" t="s">
        <v>230</v>
      </c>
      <c r="AD26" t="s">
        <v>228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P26" s="16"/>
      <c r="AQ26" s="16"/>
      <c r="AR26" s="9"/>
      <c r="AS26" t="s">
        <v>47</v>
      </c>
      <c r="AT26">
        <v>2</v>
      </c>
      <c r="AU26" t="s">
        <v>48</v>
      </c>
      <c r="AV26" t="s">
        <v>49</v>
      </c>
      <c r="AW26">
        <v>3.1800000000000002E-2</v>
      </c>
    </row>
    <row r="27" spans="1:79" x14ac:dyDescent="0.2">
      <c r="U27" s="9"/>
      <c r="AP27" s="16"/>
      <c r="AR27" s="9"/>
      <c r="BM27" t="s">
        <v>259</v>
      </c>
    </row>
    <row r="28" spans="1:79" x14ac:dyDescent="0.2">
      <c r="A28" s="4" t="s">
        <v>130</v>
      </c>
      <c r="L28" s="19" t="s">
        <v>136</v>
      </c>
      <c r="M28" s="19" t="s">
        <v>137</v>
      </c>
      <c r="N28" s="19" t="s">
        <v>138</v>
      </c>
      <c r="U28" s="9"/>
      <c r="V28" s="36" t="s">
        <v>183</v>
      </c>
      <c r="W28" s="36"/>
      <c r="X28" s="5" t="s">
        <v>10</v>
      </c>
      <c r="AE28" s="18" t="s">
        <v>135</v>
      </c>
      <c r="AF28" s="18" t="s">
        <v>10</v>
      </c>
      <c r="AG28" s="18" t="s">
        <v>56</v>
      </c>
      <c r="AH28" s="18" t="s">
        <v>57</v>
      </c>
      <c r="AI28" s="18" t="s">
        <v>149</v>
      </c>
      <c r="AJ28" s="18" t="s">
        <v>150</v>
      </c>
      <c r="AK28" s="18" t="s">
        <v>58</v>
      </c>
      <c r="AL28" s="18" t="s">
        <v>151</v>
      </c>
      <c r="AM28" s="18" t="s">
        <v>152</v>
      </c>
      <c r="AP28" s="16"/>
      <c r="AR28" s="9"/>
      <c r="AS28" s="43" t="s">
        <v>248</v>
      </c>
      <c r="BB28" s="63" t="s">
        <v>60</v>
      </c>
      <c r="BC28" s="63" t="s">
        <v>61</v>
      </c>
      <c r="BD28" s="63" t="s">
        <v>62</v>
      </c>
      <c r="BE28" s="63" t="s">
        <v>59</v>
      </c>
      <c r="BN28" t="s">
        <v>255</v>
      </c>
      <c r="BO28" t="s">
        <v>256</v>
      </c>
      <c r="BP28" t="s">
        <v>257</v>
      </c>
    </row>
    <row r="29" spans="1:79" x14ac:dyDescent="0.2">
      <c r="A29" t="s">
        <v>108</v>
      </c>
      <c r="J29" s="15" t="s">
        <v>135</v>
      </c>
      <c r="K29" s="15" t="s">
        <v>10</v>
      </c>
      <c r="L29" s="15" t="s">
        <v>56</v>
      </c>
      <c r="M29" s="15" t="s">
        <v>57</v>
      </c>
      <c r="N29" s="15" t="s">
        <v>132</v>
      </c>
      <c r="O29" s="15" t="s">
        <v>133</v>
      </c>
      <c r="P29" s="15" t="s">
        <v>59</v>
      </c>
      <c r="Q29" s="15"/>
      <c r="R29" s="15"/>
      <c r="S29" s="15"/>
      <c r="U29" s="9"/>
      <c r="V29" t="s">
        <v>109</v>
      </c>
      <c r="W29" t="s">
        <v>110</v>
      </c>
      <c r="X29" t="s">
        <v>111</v>
      </c>
      <c r="Y29" t="s">
        <v>4</v>
      </c>
      <c r="Z29" t="s">
        <v>5</v>
      </c>
      <c r="AB29" t="s">
        <v>6</v>
      </c>
      <c r="AC29" t="s">
        <v>7</v>
      </c>
      <c r="AD29" t="s">
        <v>8</v>
      </c>
      <c r="AE29">
        <v>1</v>
      </c>
      <c r="AF29">
        <v>2</v>
      </c>
      <c r="AG29">
        <v>3</v>
      </c>
      <c r="AH29">
        <v>4</v>
      </c>
      <c r="AI29">
        <v>5</v>
      </c>
      <c r="AJ29">
        <v>6</v>
      </c>
      <c r="AK29">
        <v>7</v>
      </c>
      <c r="AL29">
        <v>8</v>
      </c>
      <c r="AM29">
        <v>9</v>
      </c>
      <c r="AP29" s="16"/>
      <c r="AR29" s="9"/>
      <c r="AS29" s="18" t="s">
        <v>95</v>
      </c>
      <c r="AT29" s="18"/>
      <c r="AU29" s="18"/>
      <c r="AV29" s="18"/>
      <c r="BB29" s="15" t="s">
        <v>56</v>
      </c>
      <c r="BC29" s="15" t="s">
        <v>57</v>
      </c>
      <c r="BD29" s="15" t="s">
        <v>58</v>
      </c>
      <c r="BE29" s="15" t="s">
        <v>59</v>
      </c>
      <c r="BF29" t="s">
        <v>233</v>
      </c>
      <c r="BG29" t="s">
        <v>234</v>
      </c>
      <c r="BH29" t="s">
        <v>231</v>
      </c>
      <c r="BI29" t="s">
        <v>232</v>
      </c>
      <c r="BM29" t="s">
        <v>10</v>
      </c>
      <c r="BN29">
        <f>BT3</f>
        <v>2.2765763500345759</v>
      </c>
      <c r="BO29">
        <f>BT5</f>
        <v>1.9858653389123944</v>
      </c>
      <c r="BP29">
        <f>BT6</f>
        <v>1.1534790450690653</v>
      </c>
    </row>
    <row r="30" spans="1:79" x14ac:dyDescent="0.2">
      <c r="A30" t="s">
        <v>109</v>
      </c>
      <c r="B30" t="s">
        <v>110</v>
      </c>
      <c r="C30" t="s">
        <v>111</v>
      </c>
      <c r="D30" t="s">
        <v>4</v>
      </c>
      <c r="E30" t="s">
        <v>5</v>
      </c>
      <c r="G30" t="s">
        <v>6</v>
      </c>
      <c r="H30" t="s">
        <v>7</v>
      </c>
      <c r="I30" t="s">
        <v>8</v>
      </c>
      <c r="J30">
        <v>1</v>
      </c>
      <c r="K30">
        <v>2</v>
      </c>
      <c r="L30">
        <v>3</v>
      </c>
      <c r="M30">
        <v>4</v>
      </c>
      <c r="N30">
        <v>5</v>
      </c>
      <c r="O30">
        <v>6</v>
      </c>
      <c r="P30">
        <v>7</v>
      </c>
      <c r="Q30" t="s">
        <v>233</v>
      </c>
      <c r="R30" t="s">
        <v>234</v>
      </c>
      <c r="S30" t="s">
        <v>231</v>
      </c>
      <c r="T30" t="s">
        <v>232</v>
      </c>
      <c r="U30" s="9"/>
      <c r="V30" t="s">
        <v>9</v>
      </c>
      <c r="Y30" t="s">
        <v>11</v>
      </c>
      <c r="Z30">
        <v>25</v>
      </c>
      <c r="AA30" t="s">
        <v>12</v>
      </c>
      <c r="AC30" t="s">
        <v>13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P30" s="16"/>
      <c r="AR30" s="9"/>
      <c r="AS30" t="s">
        <v>1</v>
      </c>
      <c r="AT30" t="s">
        <v>66</v>
      </c>
      <c r="AU30" t="s">
        <v>67</v>
      </c>
      <c r="AV30" t="s">
        <v>4</v>
      </c>
      <c r="AW30" t="s">
        <v>5</v>
      </c>
      <c r="AY30" t="s">
        <v>6</v>
      </c>
      <c r="AZ30" t="s">
        <v>7</v>
      </c>
      <c r="BA30" t="s">
        <v>8</v>
      </c>
      <c r="BB30">
        <v>1</v>
      </c>
      <c r="BC30">
        <v>2</v>
      </c>
      <c r="BD30">
        <v>3</v>
      </c>
      <c r="BE30">
        <v>4</v>
      </c>
      <c r="BM30" t="s">
        <v>51</v>
      </c>
      <c r="BN30">
        <f>(7.6293-4.4597)/4.4597</f>
        <v>0.71072045204834411</v>
      </c>
      <c r="BO30">
        <f>BT8</f>
        <v>1.3399479279492856</v>
      </c>
      <c r="BP30">
        <f>BT9</f>
        <v>0.71789432847774937</v>
      </c>
    </row>
    <row r="31" spans="1:79" x14ac:dyDescent="0.2">
      <c r="A31" t="s">
        <v>9</v>
      </c>
      <c r="D31" t="s">
        <v>11</v>
      </c>
      <c r="E31">
        <v>25</v>
      </c>
      <c r="F31" t="s">
        <v>12</v>
      </c>
      <c r="H31" t="s">
        <v>13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U31" s="9"/>
      <c r="V31" t="s">
        <v>14</v>
      </c>
      <c r="W31" t="s">
        <v>112</v>
      </c>
      <c r="Y31" t="s">
        <v>16</v>
      </c>
      <c r="Z31">
        <v>237.8</v>
      </c>
      <c r="AA31" t="s">
        <v>17</v>
      </c>
      <c r="AC31" t="s">
        <v>18</v>
      </c>
      <c r="AE31" s="1">
        <v>7.5266203703703696E-2</v>
      </c>
      <c r="AF31" s="1">
        <v>8.1678240740740746E-2</v>
      </c>
      <c r="AG31" s="1">
        <v>8.9293981481481488E-2</v>
      </c>
      <c r="AH31" s="1">
        <v>0.10233796296296298</v>
      </c>
      <c r="AI31" s="1">
        <v>0.1047337962962963</v>
      </c>
      <c r="AJ31" s="1">
        <v>0.10810185185185185</v>
      </c>
      <c r="AK31" s="1">
        <v>0.11833333333333333</v>
      </c>
      <c r="AL31" s="1">
        <v>0.12006944444444445</v>
      </c>
      <c r="AM31" s="1">
        <v>0.14997685185185186</v>
      </c>
      <c r="AP31" s="16"/>
      <c r="AR31" s="9"/>
      <c r="AS31" t="s">
        <v>9</v>
      </c>
      <c r="AT31" t="s">
        <v>68</v>
      </c>
      <c r="AV31" t="s">
        <v>11</v>
      </c>
      <c r="AW31">
        <v>15.0002</v>
      </c>
      <c r="AX31" t="s">
        <v>12</v>
      </c>
      <c r="AZ31" t="s">
        <v>13</v>
      </c>
      <c r="BB31">
        <v>0</v>
      </c>
      <c r="BC31">
        <v>0</v>
      </c>
      <c r="BD31">
        <v>0</v>
      </c>
      <c r="BE31">
        <v>0</v>
      </c>
    </row>
    <row r="32" spans="1:79" x14ac:dyDescent="0.2">
      <c r="A32" t="s">
        <v>14</v>
      </c>
      <c r="B32" t="s">
        <v>112</v>
      </c>
      <c r="D32" t="s">
        <v>16</v>
      </c>
      <c r="E32">
        <v>240.46</v>
      </c>
      <c r="F32" t="s">
        <v>17</v>
      </c>
      <c r="H32" t="s">
        <v>18</v>
      </c>
      <c r="J32" s="1">
        <v>0.11898148148148148</v>
      </c>
      <c r="K32" s="1">
        <v>0.12469907407407409</v>
      </c>
      <c r="L32" s="1">
        <v>0.13291666666666666</v>
      </c>
      <c r="M32" s="1">
        <v>0.14363425925925924</v>
      </c>
      <c r="N32" s="1">
        <v>0.15197916666666667</v>
      </c>
      <c r="O32" s="1">
        <v>0.15781249999999999</v>
      </c>
      <c r="P32" s="1">
        <v>0.17879629629629631</v>
      </c>
      <c r="Q32" s="1"/>
      <c r="R32" s="1"/>
      <c r="S32" s="1"/>
      <c r="U32" s="9"/>
      <c r="V32" t="s">
        <v>19</v>
      </c>
      <c r="W32" t="s">
        <v>15</v>
      </c>
      <c r="Y32" t="s">
        <v>21</v>
      </c>
      <c r="Z32">
        <v>1.4356</v>
      </c>
      <c r="AA32" t="s">
        <v>22</v>
      </c>
      <c r="AC32" t="s">
        <v>23</v>
      </c>
      <c r="AE32" s="1">
        <v>7.678240740740741E-2</v>
      </c>
      <c r="AF32" s="1">
        <v>8.4293981481481484E-2</v>
      </c>
      <c r="AG32" s="1">
        <v>9.375E-2</v>
      </c>
      <c r="AH32" s="1">
        <v>0.10310185185185185</v>
      </c>
      <c r="AI32" s="1">
        <v>0.10560185185185185</v>
      </c>
      <c r="AJ32" s="1">
        <v>0.10908564814814814</v>
      </c>
      <c r="AK32" s="1">
        <v>0.11909722222222223</v>
      </c>
      <c r="AL32" s="1">
        <v>0.12071759259259258</v>
      </c>
      <c r="AM32" s="1">
        <v>0.15237268518518518</v>
      </c>
      <c r="AP32" s="16"/>
      <c r="AR32" s="9"/>
      <c r="AS32" t="s">
        <v>14</v>
      </c>
      <c r="AT32" t="s">
        <v>94</v>
      </c>
      <c r="AV32" t="s">
        <v>16</v>
      </c>
      <c r="AW32">
        <v>287.86</v>
      </c>
      <c r="AX32" t="s">
        <v>17</v>
      </c>
      <c r="AZ32" t="s">
        <v>18</v>
      </c>
      <c r="BB32" s="1">
        <v>0.15383101851851852</v>
      </c>
      <c r="BC32" s="1">
        <v>0.16892361111111109</v>
      </c>
      <c r="BD32" s="1">
        <v>0.1910300925925926</v>
      </c>
      <c r="BE32" s="1">
        <v>0.20005787037037037</v>
      </c>
    </row>
    <row r="33" spans="1:61" x14ac:dyDescent="0.2">
      <c r="A33" t="s">
        <v>19</v>
      </c>
      <c r="B33" t="s">
        <v>15</v>
      </c>
      <c r="D33" t="s">
        <v>21</v>
      </c>
      <c r="E33">
        <v>1.3826000000000001</v>
      </c>
      <c r="F33" t="s">
        <v>22</v>
      </c>
      <c r="H33" t="s">
        <v>23</v>
      </c>
      <c r="J33" s="1">
        <v>0.12017361111111112</v>
      </c>
      <c r="K33" s="1">
        <v>0.12613425925925925</v>
      </c>
      <c r="L33" s="1">
        <v>0.1341087962962963</v>
      </c>
      <c r="M33" s="1">
        <v>0.14494212962962963</v>
      </c>
      <c r="N33" s="1">
        <v>0.15256944444444445</v>
      </c>
      <c r="O33" s="1">
        <v>0.15804398148148149</v>
      </c>
      <c r="P33" s="1">
        <v>0.18057870370370369</v>
      </c>
      <c r="Q33" s="1"/>
      <c r="R33" s="1"/>
      <c r="S33" s="1"/>
      <c r="U33" s="9"/>
      <c r="V33" t="s">
        <v>24</v>
      </c>
      <c r="W33" t="s">
        <v>113</v>
      </c>
      <c r="Y33" t="s">
        <v>25</v>
      </c>
      <c r="Z33">
        <v>0</v>
      </c>
      <c r="AA33" t="s">
        <v>22</v>
      </c>
      <c r="AC33" t="s">
        <v>26</v>
      </c>
      <c r="AE33">
        <v>66</v>
      </c>
      <c r="AF33">
        <v>113</v>
      </c>
      <c r="AG33">
        <v>193</v>
      </c>
      <c r="AH33">
        <v>33</v>
      </c>
      <c r="AI33">
        <v>38</v>
      </c>
      <c r="AJ33">
        <v>42</v>
      </c>
      <c r="AK33">
        <v>33</v>
      </c>
      <c r="AL33">
        <v>28</v>
      </c>
      <c r="AM33">
        <v>103</v>
      </c>
      <c r="AP33" s="16"/>
      <c r="AR33" s="9"/>
      <c r="AS33" t="s">
        <v>19</v>
      </c>
      <c r="AT33" t="s">
        <v>69</v>
      </c>
      <c r="AV33" t="s">
        <v>21</v>
      </c>
      <c r="AW33">
        <v>1.1926000000000001</v>
      </c>
      <c r="AX33" t="s">
        <v>22</v>
      </c>
      <c r="AZ33" t="s">
        <v>23</v>
      </c>
      <c r="BB33" s="1">
        <v>0.16160879629629629</v>
      </c>
      <c r="BC33" s="1">
        <v>0.18184027777777778</v>
      </c>
      <c r="BD33" s="1">
        <v>0.19149305555555554</v>
      </c>
      <c r="BE33" s="1">
        <v>0.21701388888888887</v>
      </c>
    </row>
    <row r="34" spans="1:61" x14ac:dyDescent="0.2">
      <c r="A34" t="s">
        <v>24</v>
      </c>
      <c r="B34" t="s">
        <v>113</v>
      </c>
      <c r="D34" t="s">
        <v>25</v>
      </c>
      <c r="E34">
        <v>0</v>
      </c>
      <c r="F34" t="s">
        <v>22</v>
      </c>
      <c r="H34" t="s">
        <v>26</v>
      </c>
      <c r="J34">
        <v>51</v>
      </c>
      <c r="K34">
        <v>61</v>
      </c>
      <c r="L34">
        <v>51</v>
      </c>
      <c r="M34">
        <v>56</v>
      </c>
      <c r="N34">
        <v>26</v>
      </c>
      <c r="O34">
        <v>10</v>
      </c>
      <c r="P34">
        <v>77</v>
      </c>
      <c r="U34" s="9"/>
      <c r="V34" t="s">
        <v>27</v>
      </c>
      <c r="W34">
        <v>0</v>
      </c>
      <c r="Y34" t="s">
        <v>28</v>
      </c>
      <c r="Z34">
        <v>101.4</v>
      </c>
      <c r="AA34" t="s">
        <v>29</v>
      </c>
      <c r="AC34" t="s">
        <v>114</v>
      </c>
      <c r="AD34" t="s">
        <v>17</v>
      </c>
      <c r="AE34">
        <v>221.2578</v>
      </c>
      <c r="AF34">
        <v>214.4649</v>
      </c>
      <c r="AG34">
        <v>193.77850000000001</v>
      </c>
      <c r="AH34">
        <v>158.6464</v>
      </c>
      <c r="AI34">
        <v>153.66050000000001</v>
      </c>
      <c r="AJ34">
        <v>149.4067</v>
      </c>
      <c r="AK34">
        <v>97.3262</v>
      </c>
      <c r="AL34">
        <v>92.632000000000005</v>
      </c>
      <c r="AM34">
        <v>91.023099999999999</v>
      </c>
      <c r="AP34" s="16"/>
      <c r="AR34" s="9"/>
      <c r="AS34" t="s">
        <v>24</v>
      </c>
      <c r="AV34" t="s">
        <v>25</v>
      </c>
      <c r="AW34">
        <v>2.5000000000000001E-3</v>
      </c>
      <c r="AX34" t="s">
        <v>22</v>
      </c>
      <c r="AZ34" t="s">
        <v>26</v>
      </c>
      <c r="BB34">
        <v>336</v>
      </c>
      <c r="BC34">
        <v>558</v>
      </c>
      <c r="BD34">
        <v>20</v>
      </c>
      <c r="BE34">
        <v>733</v>
      </c>
    </row>
    <row r="35" spans="1:61" x14ac:dyDescent="0.2">
      <c r="A35" t="s">
        <v>27</v>
      </c>
      <c r="B35">
        <v>0</v>
      </c>
      <c r="D35" t="s">
        <v>28</v>
      </c>
      <c r="E35">
        <v>102.5</v>
      </c>
      <c r="F35" t="s">
        <v>29</v>
      </c>
      <c r="H35" t="s">
        <v>114</v>
      </c>
      <c r="I35" t="s">
        <v>17</v>
      </c>
      <c r="J35">
        <v>230.983</v>
      </c>
      <c r="K35">
        <v>227.923</v>
      </c>
      <c r="L35">
        <v>218.65809999999999</v>
      </c>
      <c r="M35">
        <v>197.8004</v>
      </c>
      <c r="N35">
        <v>184.27699999999999</v>
      </c>
      <c r="O35">
        <v>170.2595</v>
      </c>
      <c r="P35">
        <v>150.75659999999999</v>
      </c>
      <c r="U35" s="9"/>
      <c r="V35" t="s">
        <v>31</v>
      </c>
      <c r="W35">
        <v>0</v>
      </c>
      <c r="Y35" t="s">
        <v>32</v>
      </c>
      <c r="Z35">
        <v>0.92</v>
      </c>
      <c r="AC35" t="s">
        <v>115</v>
      </c>
      <c r="AD35" t="s">
        <v>44</v>
      </c>
      <c r="AE35">
        <v>11.4598</v>
      </c>
      <c r="AF35">
        <v>11.5543</v>
      </c>
      <c r="AG35">
        <v>35.627000000000002</v>
      </c>
      <c r="AH35">
        <v>38.319699999999997</v>
      </c>
      <c r="AI35">
        <v>18.617899999999999</v>
      </c>
      <c r="AJ35">
        <v>12.8337</v>
      </c>
      <c r="AK35">
        <v>79.997500000000002</v>
      </c>
      <c r="AL35">
        <v>6.2827999999999999</v>
      </c>
      <c r="AM35">
        <v>0.92959999999999998</v>
      </c>
      <c r="AP35" s="16"/>
      <c r="AR35" s="9"/>
      <c r="AS35" t="s">
        <v>27</v>
      </c>
      <c r="AT35">
        <v>0</v>
      </c>
      <c r="AV35" t="s">
        <v>28</v>
      </c>
      <c r="AW35">
        <v>100.6</v>
      </c>
      <c r="AX35" t="s">
        <v>29</v>
      </c>
      <c r="AZ35" t="s">
        <v>70</v>
      </c>
      <c r="BA35" t="s">
        <v>17</v>
      </c>
      <c r="BB35">
        <v>257.79520000000002</v>
      </c>
      <c r="BC35">
        <v>224.66900000000001</v>
      </c>
      <c r="BD35">
        <v>185.4761</v>
      </c>
      <c r="BE35">
        <v>176.1524</v>
      </c>
    </row>
    <row r="36" spans="1:61" x14ac:dyDescent="0.2">
      <c r="A36" t="s">
        <v>31</v>
      </c>
      <c r="B36">
        <v>0</v>
      </c>
      <c r="D36" t="s">
        <v>32</v>
      </c>
      <c r="E36">
        <v>0.92</v>
      </c>
      <c r="G36" t="s">
        <v>33</v>
      </c>
      <c r="H36" t="s">
        <v>115</v>
      </c>
      <c r="I36" t="s">
        <v>44</v>
      </c>
      <c r="J36">
        <v>6.5917000000000003</v>
      </c>
      <c r="K36">
        <v>6.7484999999999999</v>
      </c>
      <c r="L36">
        <v>19.9832</v>
      </c>
      <c r="M36">
        <v>29.326499999999999</v>
      </c>
      <c r="N36">
        <v>12.5487</v>
      </c>
      <c r="O36">
        <v>43.165799999999997</v>
      </c>
      <c r="P36">
        <v>1.9289000000000001</v>
      </c>
      <c r="Q36">
        <f>L36-N36</f>
        <v>7.4344999999999999</v>
      </c>
      <c r="R36">
        <f>M36-N36</f>
        <v>16.777799999999999</v>
      </c>
      <c r="S36">
        <f>(Q36/R36)*100</f>
        <v>44.311530713204355</v>
      </c>
      <c r="T36">
        <f>(S36*0.01)+1.5</f>
        <v>1.9431153071320435</v>
      </c>
      <c r="U36" s="9"/>
      <c r="V36" t="s">
        <v>36</v>
      </c>
      <c r="W36">
        <v>2.5</v>
      </c>
      <c r="X36" t="s">
        <v>37</v>
      </c>
      <c r="Y36" t="s">
        <v>38</v>
      </c>
      <c r="Z36" t="s">
        <v>116</v>
      </c>
      <c r="AC36" t="s">
        <v>117</v>
      </c>
      <c r="AD36" t="s">
        <v>17</v>
      </c>
      <c r="AE36">
        <v>62.7502</v>
      </c>
      <c r="AF36">
        <v>-62.976900000000001</v>
      </c>
      <c r="AG36">
        <v>192.42930000000001</v>
      </c>
      <c r="AH36">
        <v>403.20249999999999</v>
      </c>
      <c r="AI36">
        <v>406.15199999999999</v>
      </c>
      <c r="AJ36">
        <v>415.27260000000001</v>
      </c>
      <c r="AK36">
        <v>440.18970000000002</v>
      </c>
      <c r="AL36">
        <v>485.1669</v>
      </c>
      <c r="AM36">
        <v>610.59529999999995</v>
      </c>
      <c r="AP36" s="16"/>
      <c r="AR36" s="9"/>
      <c r="AS36" t="s">
        <v>31</v>
      </c>
      <c r="AT36">
        <v>0</v>
      </c>
      <c r="AV36" t="s">
        <v>32</v>
      </c>
      <c r="AW36">
        <v>0.92</v>
      </c>
      <c r="AY36" s="2" t="s">
        <v>33</v>
      </c>
      <c r="AZ36" t="s">
        <v>71</v>
      </c>
      <c r="BA36" t="s">
        <v>35</v>
      </c>
      <c r="BB36">
        <v>8.4600000000000009</v>
      </c>
      <c r="BC36">
        <v>9.1987000000000005</v>
      </c>
      <c r="BD36">
        <v>21.677299999999999</v>
      </c>
      <c r="BE36">
        <v>0.45679999999999998</v>
      </c>
    </row>
    <row r="37" spans="1:61" x14ac:dyDescent="0.2">
      <c r="A37" t="s">
        <v>36</v>
      </c>
      <c r="B37">
        <v>2.5</v>
      </c>
      <c r="C37" t="s">
        <v>37</v>
      </c>
      <c r="D37" t="s">
        <v>38</v>
      </c>
      <c r="E37" t="s">
        <v>116</v>
      </c>
      <c r="H37" t="s">
        <v>117</v>
      </c>
      <c r="I37" t="s">
        <v>17</v>
      </c>
      <c r="J37">
        <v>4.2263000000000002</v>
      </c>
      <c r="K37">
        <v>3.5943999999999998</v>
      </c>
      <c r="L37">
        <v>4.2041000000000004</v>
      </c>
      <c r="M37">
        <v>4.5075000000000003</v>
      </c>
      <c r="N37">
        <v>4.5308000000000002</v>
      </c>
      <c r="O37">
        <v>4.5720000000000001</v>
      </c>
      <c r="P37">
        <v>5.2725999999999997</v>
      </c>
      <c r="U37" s="9"/>
      <c r="V37" t="s">
        <v>41</v>
      </c>
      <c r="W37">
        <v>5</v>
      </c>
      <c r="X37" t="s">
        <v>42</v>
      </c>
      <c r="Y37" t="s">
        <v>43</v>
      </c>
      <c r="Z37">
        <v>-2</v>
      </c>
      <c r="AA37" t="s">
        <v>44</v>
      </c>
      <c r="AB37" t="s">
        <v>33</v>
      </c>
      <c r="AC37" t="s">
        <v>118</v>
      </c>
      <c r="AD37" t="s">
        <v>44</v>
      </c>
      <c r="AE37">
        <v>-4.9851000000000001</v>
      </c>
      <c r="AF37">
        <v>-30.473700000000001</v>
      </c>
      <c r="AG37">
        <v>-29.796600000000002</v>
      </c>
      <c r="AH37">
        <v>-31.8095</v>
      </c>
      <c r="AI37">
        <v>32.224400000000003</v>
      </c>
      <c r="AJ37">
        <v>16.6098</v>
      </c>
      <c r="AK37">
        <v>205.05009999999999</v>
      </c>
      <c r="AL37">
        <v>306.9862</v>
      </c>
      <c r="AM37">
        <v>22.848600000000001</v>
      </c>
      <c r="AP37" s="16"/>
      <c r="AR37" s="9"/>
      <c r="AS37" t="s">
        <v>36</v>
      </c>
      <c r="AT37">
        <v>2.5</v>
      </c>
      <c r="AU37" t="s">
        <v>37</v>
      </c>
      <c r="AV37" t="s">
        <v>38</v>
      </c>
      <c r="AW37" t="s">
        <v>72</v>
      </c>
      <c r="AZ37" t="s">
        <v>73</v>
      </c>
      <c r="BA37" t="s">
        <v>40</v>
      </c>
      <c r="BB37">
        <v>1.9517</v>
      </c>
      <c r="BC37">
        <v>2.1415999999999999</v>
      </c>
      <c r="BD37">
        <v>2.0790999999999999</v>
      </c>
      <c r="BE37">
        <v>2.1168999999999998</v>
      </c>
    </row>
    <row r="38" spans="1:61" x14ac:dyDescent="0.2">
      <c r="A38" t="s">
        <v>41</v>
      </c>
      <c r="B38">
        <v>5</v>
      </c>
      <c r="C38" t="s">
        <v>42</v>
      </c>
      <c r="D38" t="s">
        <v>43</v>
      </c>
      <c r="E38">
        <v>-2</v>
      </c>
      <c r="F38" t="s">
        <v>44</v>
      </c>
      <c r="H38" t="s">
        <v>118</v>
      </c>
      <c r="I38" t="s">
        <v>44</v>
      </c>
      <c r="J38">
        <v>-6.1600000000000002E-2</v>
      </c>
      <c r="K38">
        <v>0.02</v>
      </c>
      <c r="L38">
        <v>-0.20830000000000001</v>
      </c>
      <c r="M38">
        <v>-9.0399999999999994E-2</v>
      </c>
      <c r="N38">
        <v>4.7300000000000002E-2</v>
      </c>
      <c r="O38">
        <v>0.49309999999999998</v>
      </c>
      <c r="P38">
        <v>6.08E-2</v>
      </c>
      <c r="U38" s="9"/>
      <c r="V38" t="s">
        <v>47</v>
      </c>
      <c r="W38">
        <v>2</v>
      </c>
      <c r="X38" t="s">
        <v>48</v>
      </c>
      <c r="Y38" t="s">
        <v>49</v>
      </c>
      <c r="Z38">
        <v>2.5000000000000001E-2</v>
      </c>
      <c r="AP38" s="16"/>
      <c r="AR38" s="9"/>
      <c r="AS38" t="s">
        <v>41</v>
      </c>
      <c r="AT38">
        <v>5</v>
      </c>
      <c r="AU38" t="s">
        <v>42</v>
      </c>
      <c r="AV38" t="s">
        <v>43</v>
      </c>
      <c r="AW38">
        <v>-3.6248999999999998</v>
      </c>
      <c r="AX38" t="s">
        <v>44</v>
      </c>
      <c r="AZ38" t="s">
        <v>74</v>
      </c>
      <c r="BA38" t="s">
        <v>46</v>
      </c>
      <c r="BB38">
        <v>-1.2200000000000001E-2</v>
      </c>
      <c r="BC38">
        <v>-1.41E-2</v>
      </c>
      <c r="BD38">
        <v>1.41E-2</v>
      </c>
      <c r="BE38">
        <v>1.7500000000000002E-2</v>
      </c>
    </row>
    <row r="39" spans="1:61" x14ac:dyDescent="0.2">
      <c r="A39" t="s">
        <v>47</v>
      </c>
      <c r="B39">
        <v>2</v>
      </c>
      <c r="C39" t="s">
        <v>48</v>
      </c>
      <c r="D39" t="s">
        <v>49</v>
      </c>
      <c r="E39">
        <v>2.5000000000000001E-2</v>
      </c>
      <c r="U39" s="9"/>
      <c r="AP39" s="16"/>
      <c r="AR39" s="9"/>
      <c r="AS39" t="s">
        <v>47</v>
      </c>
      <c r="AT39">
        <v>2</v>
      </c>
      <c r="AU39" t="s">
        <v>48</v>
      </c>
      <c r="AV39" t="s">
        <v>49</v>
      </c>
      <c r="AW39">
        <v>3.1099999999999999E-2</v>
      </c>
    </row>
    <row r="40" spans="1:61" x14ac:dyDescent="0.2">
      <c r="U40" s="9"/>
      <c r="V40" s="36" t="s">
        <v>183</v>
      </c>
      <c r="W40" s="36"/>
      <c r="X40" s="12" t="s">
        <v>51</v>
      </c>
      <c r="AE40" s="18" t="s">
        <v>135</v>
      </c>
      <c r="AF40" s="18" t="s">
        <v>10</v>
      </c>
      <c r="AG40" s="18" t="s">
        <v>56</v>
      </c>
      <c r="AH40" s="18" t="s">
        <v>57</v>
      </c>
      <c r="AI40" s="18" t="s">
        <v>149</v>
      </c>
      <c r="AJ40" s="18" t="s">
        <v>150</v>
      </c>
      <c r="AK40" s="18" t="s">
        <v>58</v>
      </c>
      <c r="AL40" s="18" t="s">
        <v>151</v>
      </c>
      <c r="AM40" s="18" t="s">
        <v>152</v>
      </c>
      <c r="AP40" s="16"/>
      <c r="AR40" s="9"/>
    </row>
    <row r="41" spans="1:61" x14ac:dyDescent="0.2">
      <c r="A41" s="21" t="s">
        <v>128</v>
      </c>
      <c r="L41" s="19" t="s">
        <v>136</v>
      </c>
      <c r="M41" s="19" t="s">
        <v>137</v>
      </c>
      <c r="N41" s="19" t="s">
        <v>138</v>
      </c>
      <c r="U41" s="9"/>
      <c r="V41" t="s">
        <v>109</v>
      </c>
      <c r="W41" t="s">
        <v>110</v>
      </c>
      <c r="X41" t="s">
        <v>120</v>
      </c>
      <c r="Y41" t="s">
        <v>4</v>
      </c>
      <c r="Z41" t="s">
        <v>5</v>
      </c>
      <c r="AB41" t="s">
        <v>6</v>
      </c>
      <c r="AC41" t="s">
        <v>7</v>
      </c>
      <c r="AD41" t="s">
        <v>8</v>
      </c>
      <c r="AE41">
        <v>1</v>
      </c>
      <c r="AF41">
        <v>2</v>
      </c>
      <c r="AG41">
        <v>3</v>
      </c>
      <c r="AH41">
        <v>4</v>
      </c>
      <c r="AI41">
        <v>5</v>
      </c>
      <c r="AJ41">
        <v>6</v>
      </c>
      <c r="AK41">
        <v>7</v>
      </c>
      <c r="AL41">
        <v>8</v>
      </c>
      <c r="AM41">
        <v>9</v>
      </c>
      <c r="AP41" s="16"/>
      <c r="AR41" s="9"/>
      <c r="AS41" s="7" t="s">
        <v>249</v>
      </c>
      <c r="BB41" s="63" t="s">
        <v>60</v>
      </c>
      <c r="BC41" s="63" t="s">
        <v>61</v>
      </c>
      <c r="BD41" s="63" t="s">
        <v>62</v>
      </c>
      <c r="BE41" s="63" t="s">
        <v>59</v>
      </c>
    </row>
    <row r="42" spans="1:61" x14ac:dyDescent="0.2">
      <c r="A42" t="s">
        <v>108</v>
      </c>
      <c r="J42" s="15" t="s">
        <v>135</v>
      </c>
      <c r="K42" s="15" t="s">
        <v>51</v>
      </c>
      <c r="L42" s="15" t="s">
        <v>56</v>
      </c>
      <c r="M42" s="15" t="s">
        <v>57</v>
      </c>
      <c r="N42" s="15" t="s">
        <v>132</v>
      </c>
      <c r="O42" s="15" t="s">
        <v>133</v>
      </c>
      <c r="P42" s="15" t="s">
        <v>59</v>
      </c>
      <c r="Q42" s="15"/>
      <c r="R42" s="15"/>
      <c r="S42" s="15"/>
      <c r="U42" s="9"/>
      <c r="V42" t="s">
        <v>9</v>
      </c>
      <c r="Y42" t="s">
        <v>11</v>
      </c>
      <c r="Z42">
        <v>25</v>
      </c>
      <c r="AA42" t="s">
        <v>12</v>
      </c>
      <c r="AC42" t="s">
        <v>13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P42" s="16"/>
      <c r="AR42" s="9"/>
      <c r="AS42" s="18" t="s">
        <v>95</v>
      </c>
      <c r="AT42" s="18"/>
      <c r="AU42" s="18"/>
      <c r="AV42" s="18"/>
      <c r="BB42" s="15" t="s">
        <v>56</v>
      </c>
      <c r="BC42" s="15" t="s">
        <v>57</v>
      </c>
      <c r="BD42" s="15" t="s">
        <v>58</v>
      </c>
      <c r="BE42" s="15" t="s">
        <v>59</v>
      </c>
    </row>
    <row r="43" spans="1:61" x14ac:dyDescent="0.2">
      <c r="A43" t="s">
        <v>109</v>
      </c>
      <c r="B43" t="s">
        <v>110</v>
      </c>
      <c r="C43" t="s">
        <v>120</v>
      </c>
      <c r="D43" t="s">
        <v>4</v>
      </c>
      <c r="E43" t="s">
        <v>5</v>
      </c>
      <c r="G43" t="s">
        <v>6</v>
      </c>
      <c r="H43" t="s">
        <v>7</v>
      </c>
      <c r="I43" t="s">
        <v>8</v>
      </c>
      <c r="J43">
        <v>1</v>
      </c>
      <c r="K43">
        <v>2</v>
      </c>
      <c r="L43">
        <v>3</v>
      </c>
      <c r="M43">
        <v>4</v>
      </c>
      <c r="N43">
        <v>5</v>
      </c>
      <c r="O43">
        <v>6</v>
      </c>
      <c r="P43">
        <v>7</v>
      </c>
      <c r="Q43" t="s">
        <v>233</v>
      </c>
      <c r="R43" t="s">
        <v>234</v>
      </c>
      <c r="S43" t="s">
        <v>231</v>
      </c>
      <c r="T43" t="s">
        <v>232</v>
      </c>
      <c r="U43" s="9"/>
      <c r="V43" t="s">
        <v>14</v>
      </c>
      <c r="W43" t="s">
        <v>121</v>
      </c>
      <c r="Y43" t="s">
        <v>16</v>
      </c>
      <c r="Z43">
        <v>237.8</v>
      </c>
      <c r="AA43" t="s">
        <v>17</v>
      </c>
      <c r="AC43" t="s">
        <v>18</v>
      </c>
      <c r="AE43" s="1">
        <v>7.4502314814814813E-2</v>
      </c>
      <c r="AF43" s="1">
        <v>7.9606481481481486E-2</v>
      </c>
      <c r="AG43" s="1">
        <v>8.7986111111111112E-2</v>
      </c>
      <c r="AH43" s="1">
        <v>9.8206018518518512E-2</v>
      </c>
      <c r="AI43" s="1">
        <v>0.10396990740740741</v>
      </c>
      <c r="AJ43" s="1">
        <v>0.10767361111111111</v>
      </c>
      <c r="AK43" s="1">
        <v>0.11865740740740742</v>
      </c>
      <c r="AL43" s="1">
        <v>0.12039351851851852</v>
      </c>
      <c r="AM43" s="1">
        <v>0.15084490740740741</v>
      </c>
      <c r="AP43" s="16"/>
      <c r="AR43" s="9"/>
      <c r="AS43" t="s">
        <v>1</v>
      </c>
      <c r="AT43" t="s">
        <v>66</v>
      </c>
      <c r="AU43" t="s">
        <v>77</v>
      </c>
      <c r="AV43" t="s">
        <v>4</v>
      </c>
      <c r="AW43" t="s">
        <v>5</v>
      </c>
      <c r="AY43" t="s">
        <v>6</v>
      </c>
      <c r="AZ43" t="s">
        <v>7</v>
      </c>
      <c r="BA43" t="s">
        <v>8</v>
      </c>
      <c r="BB43">
        <v>1</v>
      </c>
      <c r="BC43">
        <v>2</v>
      </c>
      <c r="BD43">
        <v>3</v>
      </c>
      <c r="BE43">
        <v>4</v>
      </c>
      <c r="BF43" t="s">
        <v>233</v>
      </c>
      <c r="BG43" t="s">
        <v>234</v>
      </c>
      <c r="BH43" t="s">
        <v>231</v>
      </c>
      <c r="BI43" t="s">
        <v>232</v>
      </c>
    </row>
    <row r="44" spans="1:61" x14ac:dyDescent="0.2">
      <c r="A44" t="s">
        <v>9</v>
      </c>
      <c r="D44" t="s">
        <v>11</v>
      </c>
      <c r="E44">
        <v>25</v>
      </c>
      <c r="F44" t="s">
        <v>12</v>
      </c>
      <c r="H44" t="s">
        <v>13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U44" s="9"/>
      <c r="V44" t="s">
        <v>19</v>
      </c>
      <c r="W44" t="s">
        <v>15</v>
      </c>
      <c r="Y44" t="s">
        <v>21</v>
      </c>
      <c r="Z44">
        <v>1.6588000000000001</v>
      </c>
      <c r="AA44" t="s">
        <v>22</v>
      </c>
      <c r="AC44" t="s">
        <v>23</v>
      </c>
      <c r="AE44" s="1">
        <v>7.6898148148148146E-2</v>
      </c>
      <c r="AF44" s="1">
        <v>8.4178240740740748E-2</v>
      </c>
      <c r="AG44" s="1">
        <v>9.3969907407407405E-2</v>
      </c>
      <c r="AH44" s="1">
        <v>0.10267361111111112</v>
      </c>
      <c r="AI44" s="1">
        <v>0.10668981481481482</v>
      </c>
      <c r="AJ44" s="1">
        <v>0.10995370370370371</v>
      </c>
      <c r="AK44" s="1">
        <v>0.11887731481481482</v>
      </c>
      <c r="AL44" s="1">
        <v>0.12071759259259258</v>
      </c>
      <c r="AM44" s="1">
        <v>0.15193287037037037</v>
      </c>
      <c r="AP44" s="16"/>
      <c r="AR44" s="9"/>
      <c r="AS44" t="s">
        <v>9</v>
      </c>
      <c r="AT44" t="s">
        <v>68</v>
      </c>
      <c r="AV44" t="s">
        <v>11</v>
      </c>
      <c r="AW44">
        <v>15.0001</v>
      </c>
      <c r="AX44" t="s">
        <v>12</v>
      </c>
      <c r="AZ44" t="s">
        <v>13</v>
      </c>
      <c r="BB44">
        <v>0</v>
      </c>
      <c r="BC44">
        <v>0</v>
      </c>
      <c r="BD44">
        <v>0</v>
      </c>
      <c r="BE44">
        <v>0</v>
      </c>
    </row>
    <row r="45" spans="1:61" x14ac:dyDescent="0.2">
      <c r="A45" t="s">
        <v>14</v>
      </c>
      <c r="B45" t="s">
        <v>121</v>
      </c>
      <c r="D45" t="s">
        <v>16</v>
      </c>
      <c r="E45">
        <v>240.46</v>
      </c>
      <c r="F45" t="s">
        <v>17</v>
      </c>
      <c r="H45" t="s">
        <v>18</v>
      </c>
      <c r="J45" s="1">
        <v>0.11934027777777778</v>
      </c>
      <c r="K45" s="1">
        <v>0.12672453703703704</v>
      </c>
      <c r="L45" s="1">
        <v>0.13196759259259258</v>
      </c>
      <c r="M45" s="1">
        <v>0.14376157407407408</v>
      </c>
      <c r="N45" s="1">
        <v>0.15185185185185185</v>
      </c>
      <c r="O45" s="1">
        <v>0.16114583333333332</v>
      </c>
      <c r="P45" s="1">
        <v>0.18210648148148148</v>
      </c>
      <c r="Q45" s="1"/>
      <c r="R45" s="1"/>
      <c r="S45" s="1"/>
      <c r="U45" s="9"/>
      <c r="V45" t="s">
        <v>24</v>
      </c>
      <c r="W45" t="s">
        <v>122</v>
      </c>
      <c r="Y45" t="s">
        <v>25</v>
      </c>
      <c r="Z45">
        <v>0</v>
      </c>
      <c r="AA45" t="s">
        <v>22</v>
      </c>
      <c r="AC45" t="s">
        <v>26</v>
      </c>
      <c r="AE45">
        <v>103</v>
      </c>
      <c r="AF45">
        <v>197</v>
      </c>
      <c r="AG45">
        <v>258</v>
      </c>
      <c r="AH45">
        <v>193</v>
      </c>
      <c r="AI45">
        <v>118</v>
      </c>
      <c r="AJ45">
        <v>99</v>
      </c>
      <c r="AK45">
        <v>10</v>
      </c>
      <c r="AL45">
        <v>14</v>
      </c>
      <c r="AM45">
        <v>47</v>
      </c>
      <c r="AP45" s="16"/>
      <c r="AR45" s="9"/>
      <c r="AS45" t="s">
        <v>14</v>
      </c>
      <c r="AT45" t="s">
        <v>94</v>
      </c>
      <c r="AV45" t="s">
        <v>16</v>
      </c>
      <c r="AW45">
        <v>312.89</v>
      </c>
      <c r="AX45" t="s">
        <v>17</v>
      </c>
      <c r="AZ45" t="s">
        <v>18</v>
      </c>
      <c r="BB45" s="1">
        <v>0.15305555555555556</v>
      </c>
      <c r="BC45" s="1">
        <v>0.17094907407407409</v>
      </c>
      <c r="BD45" s="1">
        <v>0.18837962962962962</v>
      </c>
      <c r="BE45" s="1">
        <v>0.20005787037037037</v>
      </c>
    </row>
    <row r="46" spans="1:61" x14ac:dyDescent="0.2">
      <c r="A46" t="s">
        <v>19</v>
      </c>
      <c r="B46" t="s">
        <v>15</v>
      </c>
      <c r="D46" t="s">
        <v>21</v>
      </c>
      <c r="E46">
        <v>1.6614</v>
      </c>
      <c r="F46" t="s">
        <v>22</v>
      </c>
      <c r="H46" t="s">
        <v>23</v>
      </c>
      <c r="J46" s="1">
        <v>0.12053240740740741</v>
      </c>
      <c r="K46" s="1">
        <v>0.12755787037037036</v>
      </c>
      <c r="L46" s="1">
        <v>0.13280092592592593</v>
      </c>
      <c r="M46" s="1">
        <v>0.14518518518518519</v>
      </c>
      <c r="N46" s="1">
        <v>0.15221064814814814</v>
      </c>
      <c r="O46" s="1">
        <v>0.16186342592592592</v>
      </c>
      <c r="P46" s="1">
        <v>0.18354166666666669</v>
      </c>
      <c r="Q46" s="1"/>
      <c r="R46" s="1"/>
      <c r="S46" s="1"/>
      <c r="U46" s="9"/>
      <c r="V46" t="s">
        <v>27</v>
      </c>
      <c r="W46">
        <v>0</v>
      </c>
      <c r="Y46" t="s">
        <v>28</v>
      </c>
      <c r="Z46">
        <v>101.4</v>
      </c>
      <c r="AA46" t="s">
        <v>29</v>
      </c>
      <c r="AC46" t="s">
        <v>123</v>
      </c>
      <c r="AD46" t="s">
        <v>17</v>
      </c>
      <c r="AE46">
        <v>223.7458</v>
      </c>
      <c r="AF46">
        <v>217.60489999999999</v>
      </c>
      <c r="AG46">
        <v>198.13919999999999</v>
      </c>
      <c r="AH46">
        <v>167.85499999999999</v>
      </c>
      <c r="AI46">
        <v>153.76230000000001</v>
      </c>
      <c r="AJ46">
        <v>148.1361</v>
      </c>
      <c r="AK46">
        <v>87.072400000000002</v>
      </c>
      <c r="AL46">
        <v>80.976600000000005</v>
      </c>
      <c r="AM46">
        <v>79.899799999999999</v>
      </c>
      <c r="AP46" s="16"/>
      <c r="AR46" s="9"/>
      <c r="AS46" t="s">
        <v>19</v>
      </c>
      <c r="AT46" t="s">
        <v>69</v>
      </c>
      <c r="AV46" t="s">
        <v>21</v>
      </c>
      <c r="AW46">
        <v>1.3621000000000001</v>
      </c>
      <c r="AX46" t="s">
        <v>22</v>
      </c>
      <c r="AZ46" t="s">
        <v>23</v>
      </c>
      <c r="BB46" s="1">
        <v>0.16083333333333333</v>
      </c>
      <c r="BC46" s="1">
        <v>0.1821527777777778</v>
      </c>
      <c r="BD46" s="1">
        <v>0.18915509259259258</v>
      </c>
      <c r="BE46" s="1">
        <v>0.21780092592592593</v>
      </c>
    </row>
    <row r="47" spans="1:61" x14ac:dyDescent="0.2">
      <c r="A47" t="s">
        <v>24</v>
      </c>
      <c r="B47" t="s">
        <v>122</v>
      </c>
      <c r="D47" t="s">
        <v>25</v>
      </c>
      <c r="E47">
        <v>0</v>
      </c>
      <c r="F47" t="s">
        <v>22</v>
      </c>
      <c r="H47" t="s">
        <v>26</v>
      </c>
      <c r="J47">
        <v>51</v>
      </c>
      <c r="K47">
        <v>36</v>
      </c>
      <c r="L47">
        <v>36</v>
      </c>
      <c r="M47">
        <v>62</v>
      </c>
      <c r="N47">
        <v>15</v>
      </c>
      <c r="O47">
        <v>31</v>
      </c>
      <c r="P47">
        <v>61</v>
      </c>
      <c r="U47" s="9"/>
      <c r="V47" t="s">
        <v>31</v>
      </c>
      <c r="W47">
        <v>0</v>
      </c>
      <c r="Y47" t="s">
        <v>32</v>
      </c>
      <c r="Z47">
        <v>0.92</v>
      </c>
      <c r="AC47" t="s">
        <v>124</v>
      </c>
      <c r="AD47" t="s">
        <v>44</v>
      </c>
      <c r="AE47">
        <v>12.491300000000001</v>
      </c>
      <c r="AF47">
        <v>11.417400000000001</v>
      </c>
      <c r="AG47">
        <v>34.711799999999997</v>
      </c>
      <c r="AH47">
        <v>41.030500000000004</v>
      </c>
      <c r="AI47">
        <v>21.992699999999999</v>
      </c>
      <c r="AJ47">
        <v>17.011399999999998</v>
      </c>
      <c r="AK47">
        <v>95.775000000000006</v>
      </c>
      <c r="AL47">
        <v>6.5124000000000004</v>
      </c>
      <c r="AM47">
        <v>0.66800000000000004</v>
      </c>
      <c r="AP47" s="16"/>
      <c r="AR47" s="9"/>
      <c r="AS47" t="s">
        <v>24</v>
      </c>
      <c r="AV47" t="s">
        <v>25</v>
      </c>
      <c r="AW47">
        <v>2.01E-2</v>
      </c>
      <c r="AX47" t="s">
        <v>22</v>
      </c>
      <c r="AZ47" t="s">
        <v>26</v>
      </c>
      <c r="BB47">
        <v>337</v>
      </c>
      <c r="BC47">
        <v>484</v>
      </c>
      <c r="BD47">
        <v>33</v>
      </c>
      <c r="BE47">
        <v>766</v>
      </c>
    </row>
    <row r="48" spans="1:61" x14ac:dyDescent="0.2">
      <c r="A48" t="s">
        <v>27</v>
      </c>
      <c r="B48">
        <v>0</v>
      </c>
      <c r="D48" t="s">
        <v>28</v>
      </c>
      <c r="E48">
        <v>102.5</v>
      </c>
      <c r="F48" t="s">
        <v>29</v>
      </c>
      <c r="H48" t="s">
        <v>123</v>
      </c>
      <c r="I48" t="s">
        <v>17</v>
      </c>
      <c r="J48">
        <v>226.52850000000001</v>
      </c>
      <c r="K48">
        <v>222.91890000000001</v>
      </c>
      <c r="L48">
        <v>217.7715</v>
      </c>
      <c r="M48">
        <v>200.7021</v>
      </c>
      <c r="N48">
        <v>192.0044</v>
      </c>
      <c r="O48">
        <v>173.33930000000001</v>
      </c>
      <c r="P48">
        <v>166.2346</v>
      </c>
      <c r="U48" s="9"/>
      <c r="V48" t="s">
        <v>36</v>
      </c>
      <c r="W48">
        <v>2.5</v>
      </c>
      <c r="X48" t="s">
        <v>37</v>
      </c>
      <c r="Y48" t="s">
        <v>38</v>
      </c>
      <c r="Z48" t="s">
        <v>116</v>
      </c>
      <c r="AC48" t="s">
        <v>125</v>
      </c>
      <c r="AD48" t="s">
        <v>17</v>
      </c>
      <c r="AE48">
        <v>-22.158100000000001</v>
      </c>
      <c r="AF48">
        <v>-230.2929</v>
      </c>
      <c r="AG48">
        <v>-0.2525</v>
      </c>
      <c r="AH48">
        <v>188.41820000000001</v>
      </c>
      <c r="AI48">
        <v>192.0814</v>
      </c>
      <c r="AJ48">
        <v>201.14429999999999</v>
      </c>
      <c r="AK48">
        <v>232.26949999999999</v>
      </c>
      <c r="AL48">
        <v>279.47109999999998</v>
      </c>
      <c r="AM48">
        <v>449.14749999999998</v>
      </c>
      <c r="AP48" s="16"/>
      <c r="AR48" s="9"/>
      <c r="AS48" t="s">
        <v>27</v>
      </c>
      <c r="AT48">
        <v>0</v>
      </c>
      <c r="AV48" t="s">
        <v>28</v>
      </c>
      <c r="AW48">
        <v>100.6</v>
      </c>
      <c r="AX48" t="s">
        <v>29</v>
      </c>
      <c r="AZ48" t="s">
        <v>78</v>
      </c>
      <c r="BA48" t="s">
        <v>17</v>
      </c>
      <c r="BB48">
        <v>291.03620000000001</v>
      </c>
      <c r="BC48">
        <v>266.07279999999997</v>
      </c>
      <c r="BD48">
        <v>243.9599</v>
      </c>
      <c r="BE48">
        <v>226.92850000000001</v>
      </c>
    </row>
    <row r="49" spans="1:82" x14ac:dyDescent="0.2">
      <c r="A49" t="s">
        <v>31</v>
      </c>
      <c r="B49">
        <v>0</v>
      </c>
      <c r="D49" t="s">
        <v>32</v>
      </c>
      <c r="E49">
        <v>0.92</v>
      </c>
      <c r="G49" t="s">
        <v>33</v>
      </c>
      <c r="H49" t="s">
        <v>124</v>
      </c>
      <c r="I49" t="s">
        <v>44</v>
      </c>
      <c r="J49">
        <v>6.2465000000000002</v>
      </c>
      <c r="K49">
        <v>6.0429000000000004</v>
      </c>
      <c r="L49">
        <v>15.8932</v>
      </c>
      <c r="M49">
        <v>20.737400000000001</v>
      </c>
      <c r="N49">
        <v>7.8642000000000003</v>
      </c>
      <c r="O49">
        <v>31.618500000000001</v>
      </c>
      <c r="P49">
        <v>2.1046999999999998</v>
      </c>
      <c r="Q49">
        <f>L49-N49</f>
        <v>8.0289999999999999</v>
      </c>
      <c r="R49">
        <f>M49-N49</f>
        <v>12.873200000000001</v>
      </c>
      <c r="S49">
        <f>(Q49/R49)*100</f>
        <v>62.369884721747503</v>
      </c>
      <c r="T49">
        <f>(S49*0.01)+1.5</f>
        <v>2.1236988472174749</v>
      </c>
      <c r="U49" s="9"/>
      <c r="V49" t="s">
        <v>41</v>
      </c>
      <c r="W49">
        <v>5</v>
      </c>
      <c r="X49" t="s">
        <v>42</v>
      </c>
      <c r="Y49" t="s">
        <v>43</v>
      </c>
      <c r="Z49">
        <v>-2</v>
      </c>
      <c r="AA49" t="s">
        <v>44</v>
      </c>
      <c r="AB49" t="s">
        <v>33</v>
      </c>
      <c r="AC49" t="s">
        <v>126</v>
      </c>
      <c r="AD49" t="s">
        <v>44</v>
      </c>
      <c r="AE49">
        <v>-18.813400000000001</v>
      </c>
      <c r="AF49">
        <v>-1.6628000000000001</v>
      </c>
      <c r="AG49">
        <v>-24.933299999999999</v>
      </c>
      <c r="AH49">
        <v>-13.647600000000001</v>
      </c>
      <c r="AI49">
        <v>34.991999999999997</v>
      </c>
      <c r="AJ49">
        <v>23.7209</v>
      </c>
      <c r="AK49">
        <v>193.24260000000001</v>
      </c>
      <c r="AL49">
        <v>309.21359999999999</v>
      </c>
      <c r="AM49">
        <v>39.273299999999999</v>
      </c>
      <c r="AP49" s="16"/>
      <c r="AR49" s="9"/>
      <c r="AS49" t="s">
        <v>31</v>
      </c>
      <c r="AT49">
        <v>0</v>
      </c>
      <c r="AV49" t="s">
        <v>32</v>
      </c>
      <c r="AW49">
        <v>1</v>
      </c>
      <c r="AY49" s="2" t="s">
        <v>33</v>
      </c>
      <c r="AZ49" t="s">
        <v>79</v>
      </c>
      <c r="BA49" t="s">
        <v>35</v>
      </c>
      <c r="BB49">
        <v>5.4757999999999996</v>
      </c>
      <c r="BC49">
        <v>6.5194999999999999</v>
      </c>
      <c r="BD49">
        <v>16.854600000000001</v>
      </c>
      <c r="BE49">
        <v>0.7833</v>
      </c>
    </row>
    <row r="50" spans="1:82" x14ac:dyDescent="0.2">
      <c r="A50" t="s">
        <v>36</v>
      </c>
      <c r="B50">
        <v>2.5</v>
      </c>
      <c r="C50" t="s">
        <v>37</v>
      </c>
      <c r="D50" t="s">
        <v>38</v>
      </c>
      <c r="E50" t="s">
        <v>116</v>
      </c>
      <c r="H50" t="s">
        <v>125</v>
      </c>
      <c r="I50" t="s">
        <v>17</v>
      </c>
      <c r="J50">
        <v>3.4073000000000002</v>
      </c>
      <c r="K50">
        <v>3.2685</v>
      </c>
      <c r="L50">
        <v>3.8121999999999998</v>
      </c>
      <c r="M50">
        <v>3.9750000000000001</v>
      </c>
      <c r="N50">
        <v>3.9279999999999999</v>
      </c>
      <c r="O50">
        <v>3.952</v>
      </c>
      <c r="P50">
        <v>4.2662000000000004</v>
      </c>
      <c r="U50" s="9"/>
      <c r="V50" t="s">
        <v>47</v>
      </c>
      <c r="W50">
        <v>2</v>
      </c>
      <c r="X50" t="s">
        <v>48</v>
      </c>
      <c r="Y50" t="s">
        <v>49</v>
      </c>
      <c r="Z50">
        <v>2.5000000000000001E-2</v>
      </c>
      <c r="AP50" s="16"/>
      <c r="AR50" s="9"/>
      <c r="AS50" t="s">
        <v>36</v>
      </c>
      <c r="AT50">
        <v>2.5</v>
      </c>
      <c r="AU50" t="s">
        <v>37</v>
      </c>
      <c r="AV50" t="s">
        <v>38</v>
      </c>
      <c r="AW50" t="s">
        <v>72</v>
      </c>
      <c r="AZ50" t="s">
        <v>80</v>
      </c>
      <c r="BA50" t="s">
        <v>40</v>
      </c>
      <c r="BB50">
        <v>2.0790000000000002</v>
      </c>
      <c r="BC50">
        <v>2.2995999999999999</v>
      </c>
      <c r="BD50">
        <v>2.2551999999999999</v>
      </c>
      <c r="BE50">
        <v>2.2810000000000001</v>
      </c>
    </row>
    <row r="51" spans="1:82" x14ac:dyDescent="0.2">
      <c r="A51" t="s">
        <v>41</v>
      </c>
      <c r="B51">
        <v>5</v>
      </c>
      <c r="C51" t="s">
        <v>42</v>
      </c>
      <c r="D51" t="s">
        <v>43</v>
      </c>
      <c r="E51">
        <v>-2</v>
      </c>
      <c r="F51" t="s">
        <v>44</v>
      </c>
      <c r="H51" t="s">
        <v>126</v>
      </c>
      <c r="I51" t="s">
        <v>44</v>
      </c>
      <c r="J51">
        <v>-2.8400000000000002E-2</v>
      </c>
      <c r="K51">
        <v>-5.7799999999999997E-2</v>
      </c>
      <c r="L51">
        <v>-0.18429999999999999</v>
      </c>
      <c r="M51">
        <v>-0.1565</v>
      </c>
      <c r="N51">
        <v>-3.9699999999999999E-2</v>
      </c>
      <c r="O51">
        <v>0.43159999999999998</v>
      </c>
      <c r="P51">
        <v>7.7000000000000002E-3</v>
      </c>
      <c r="U51" s="9"/>
      <c r="AP51" s="16"/>
      <c r="AR51" s="9"/>
      <c r="AS51" t="s">
        <v>41</v>
      </c>
      <c r="AT51">
        <v>5</v>
      </c>
      <c r="AU51" t="s">
        <v>42</v>
      </c>
      <c r="AV51" t="s">
        <v>43</v>
      </c>
      <c r="AW51">
        <v>-3.0392000000000001</v>
      </c>
      <c r="AX51" t="s">
        <v>44</v>
      </c>
      <c r="AZ51" t="s">
        <v>81</v>
      </c>
      <c r="BA51" t="s">
        <v>46</v>
      </c>
      <c r="BB51">
        <v>1.1999999999999999E-3</v>
      </c>
      <c r="BC51">
        <v>-4.3E-3</v>
      </c>
      <c r="BD51">
        <v>6.7000000000000002E-3</v>
      </c>
      <c r="BE51">
        <v>1.83E-2</v>
      </c>
    </row>
    <row r="52" spans="1:82" x14ac:dyDescent="0.2">
      <c r="A52" t="s">
        <v>47</v>
      </c>
      <c r="B52">
        <v>2</v>
      </c>
      <c r="C52" t="s">
        <v>48</v>
      </c>
      <c r="D52" t="s">
        <v>49</v>
      </c>
      <c r="E52">
        <v>2.5000000000000001E-2</v>
      </c>
      <c r="U52" s="9"/>
      <c r="V52" s="18" t="s">
        <v>173</v>
      </c>
      <c r="W52" s="18"/>
      <c r="X52" s="5" t="s">
        <v>10</v>
      </c>
      <c r="AE52" s="18" t="s">
        <v>135</v>
      </c>
      <c r="AF52" s="18" t="s">
        <v>10</v>
      </c>
      <c r="AG52" s="18" t="s">
        <v>56</v>
      </c>
      <c r="AH52" s="18" t="s">
        <v>57</v>
      </c>
      <c r="AI52" s="18" t="s">
        <v>149</v>
      </c>
      <c r="AJ52" s="18" t="s">
        <v>150</v>
      </c>
      <c r="AK52" s="18" t="s">
        <v>58</v>
      </c>
      <c r="AL52" s="18" t="s">
        <v>151</v>
      </c>
      <c r="AM52" s="18" t="s">
        <v>152</v>
      </c>
      <c r="AP52" s="16"/>
      <c r="AR52" s="9"/>
      <c r="AS52" t="s">
        <v>47</v>
      </c>
      <c r="AT52">
        <v>2</v>
      </c>
      <c r="AU52" t="s">
        <v>48</v>
      </c>
      <c r="AV52" t="s">
        <v>49</v>
      </c>
      <c r="AW52">
        <v>3.1800000000000002E-2</v>
      </c>
    </row>
    <row r="53" spans="1:82" x14ac:dyDescent="0.2">
      <c r="U53" s="9"/>
      <c r="V53" t="s">
        <v>109</v>
      </c>
      <c r="W53" t="s">
        <v>174</v>
      </c>
      <c r="X53" t="s">
        <v>175</v>
      </c>
      <c r="Y53" t="s">
        <v>4</v>
      </c>
      <c r="Z53" t="s">
        <v>5</v>
      </c>
      <c r="AB53" t="s">
        <v>6</v>
      </c>
      <c r="AC53" t="s">
        <v>7</v>
      </c>
      <c r="AD53" t="s">
        <v>8</v>
      </c>
      <c r="AE53">
        <v>1</v>
      </c>
      <c r="AF53">
        <v>2</v>
      </c>
      <c r="AG53">
        <v>3</v>
      </c>
      <c r="AH53">
        <v>4</v>
      </c>
      <c r="AI53">
        <v>5</v>
      </c>
      <c r="AJ53">
        <v>6</v>
      </c>
      <c r="AK53">
        <v>7</v>
      </c>
      <c r="AL53">
        <v>8</v>
      </c>
      <c r="AP53" s="16"/>
      <c r="AR53" s="9"/>
    </row>
    <row r="54" spans="1:82" x14ac:dyDescent="0.2">
      <c r="A54" s="70" t="s">
        <v>254</v>
      </c>
      <c r="B54" s="70"/>
      <c r="C54" s="70"/>
      <c r="L54" s="63" t="s">
        <v>136</v>
      </c>
      <c r="M54" s="63" t="s">
        <v>137</v>
      </c>
      <c r="N54" s="63" t="s">
        <v>138</v>
      </c>
      <c r="U54" s="9"/>
      <c r="V54" t="s">
        <v>9</v>
      </c>
      <c r="Y54" t="s">
        <v>11</v>
      </c>
      <c r="Z54">
        <v>15</v>
      </c>
      <c r="AA54" t="s">
        <v>12</v>
      </c>
      <c r="AC54" t="s">
        <v>13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P54" s="16"/>
      <c r="AR54" s="9"/>
      <c r="AS54" s="76" t="s">
        <v>283</v>
      </c>
      <c r="AT54" s="3"/>
      <c r="AU54" s="3"/>
      <c r="AV54" s="3"/>
    </row>
    <row r="55" spans="1:82" x14ac:dyDescent="0.2">
      <c r="A55" t="s">
        <v>109</v>
      </c>
      <c r="B55" t="s">
        <v>174</v>
      </c>
      <c r="C55" t="s">
        <v>175</v>
      </c>
      <c r="D55" t="s">
        <v>4</v>
      </c>
      <c r="E55" t="s">
        <v>5</v>
      </c>
      <c r="G55" t="s">
        <v>6</v>
      </c>
      <c r="H55" t="s">
        <v>7</v>
      </c>
      <c r="I55" t="s">
        <v>8</v>
      </c>
      <c r="J55" s="15" t="s">
        <v>135</v>
      </c>
      <c r="K55" s="15" t="s">
        <v>10</v>
      </c>
      <c r="L55" s="15" t="s">
        <v>56</v>
      </c>
      <c r="M55" s="15" t="s">
        <v>57</v>
      </c>
      <c r="N55" s="15" t="s">
        <v>132</v>
      </c>
      <c r="O55" s="15" t="s">
        <v>133</v>
      </c>
      <c r="P55" s="15" t="s">
        <v>59</v>
      </c>
      <c r="U55" s="9"/>
      <c r="V55" t="s">
        <v>14</v>
      </c>
      <c r="W55" t="s">
        <v>112</v>
      </c>
      <c r="Y55" t="s">
        <v>16</v>
      </c>
      <c r="Z55">
        <v>290.19</v>
      </c>
      <c r="AA55" t="s">
        <v>17</v>
      </c>
      <c r="AC55" t="s">
        <v>18</v>
      </c>
      <c r="AE55" s="1">
        <v>7.0162037037037037E-2</v>
      </c>
      <c r="AF55" s="1">
        <v>7.5555555555555556E-2</v>
      </c>
      <c r="AG55" s="1">
        <v>8.8460648148148149E-2</v>
      </c>
      <c r="AH55" s="1">
        <v>0.10042824074074075</v>
      </c>
      <c r="AI55" s="1">
        <v>0.11005787037037036</v>
      </c>
      <c r="AJ55" s="1">
        <v>0.1162962962962963</v>
      </c>
      <c r="AK55" s="1">
        <v>0.12010416666666668</v>
      </c>
      <c r="AL55" s="1">
        <v>0.14868055555555557</v>
      </c>
      <c r="AP55" s="16"/>
      <c r="AR55" s="9"/>
      <c r="AS55" s="16" t="s">
        <v>109</v>
      </c>
      <c r="AT55" s="16" t="s">
        <v>174</v>
      </c>
      <c r="AU55" s="16" t="s">
        <v>175</v>
      </c>
      <c r="AV55" t="s">
        <v>4</v>
      </c>
      <c r="AW55" t="s">
        <v>5</v>
      </c>
      <c r="AY55" t="s">
        <v>6</v>
      </c>
      <c r="AZ55" t="s">
        <v>7</v>
      </c>
      <c r="BA55" t="s">
        <v>8</v>
      </c>
      <c r="BB55">
        <v>1</v>
      </c>
      <c r="BC55">
        <v>2</v>
      </c>
      <c r="BD55">
        <v>3</v>
      </c>
      <c r="BE55">
        <v>4</v>
      </c>
      <c r="BF55">
        <v>5</v>
      </c>
      <c r="BG55">
        <v>6</v>
      </c>
      <c r="BH55">
        <v>7</v>
      </c>
    </row>
    <row r="56" spans="1:82" x14ac:dyDescent="0.2">
      <c r="A56" t="s">
        <v>9</v>
      </c>
      <c r="D56" t="s">
        <v>11</v>
      </c>
      <c r="E56">
        <v>30</v>
      </c>
      <c r="F56" t="s">
        <v>12</v>
      </c>
      <c r="H56" t="s">
        <v>13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t="s">
        <v>233</v>
      </c>
      <c r="R56" t="s">
        <v>234</v>
      </c>
      <c r="S56" t="s">
        <v>231</v>
      </c>
      <c r="T56" t="s">
        <v>232</v>
      </c>
      <c r="U56" s="9"/>
      <c r="V56" t="s">
        <v>19</v>
      </c>
      <c r="W56" t="s">
        <v>15</v>
      </c>
      <c r="Y56" t="s">
        <v>21</v>
      </c>
      <c r="Z56">
        <v>1.3190999999999999</v>
      </c>
      <c r="AA56" t="s">
        <v>22</v>
      </c>
      <c r="AC56" t="s">
        <v>23</v>
      </c>
      <c r="AE56" s="1">
        <v>7.3333333333333334E-2</v>
      </c>
      <c r="AF56" s="1">
        <v>8.0949074074074076E-2</v>
      </c>
      <c r="AG56" s="1">
        <v>9.3865740740740736E-2</v>
      </c>
      <c r="AH56" s="1">
        <v>0.10645833333333332</v>
      </c>
      <c r="AI56" s="1">
        <v>0.11248842592592594</v>
      </c>
      <c r="AJ56" s="1">
        <v>0.11724537037037037</v>
      </c>
      <c r="AK56" s="1">
        <v>0.12074074074074075</v>
      </c>
      <c r="AL56" s="1">
        <v>0.15037037037037038</v>
      </c>
      <c r="AP56" s="16"/>
      <c r="AR56" s="9"/>
      <c r="AS56" s="16" t="s">
        <v>9</v>
      </c>
      <c r="AT56" s="16"/>
      <c r="AU56" s="16"/>
      <c r="AV56" t="s">
        <v>11</v>
      </c>
      <c r="AW56">
        <v>30</v>
      </c>
      <c r="AX56" t="s">
        <v>12</v>
      </c>
      <c r="AZ56" t="s">
        <v>13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 t="s">
        <v>233</v>
      </c>
      <c r="BJ56" t="s">
        <v>234</v>
      </c>
      <c r="BK56" t="s">
        <v>231</v>
      </c>
      <c r="BL56" t="s">
        <v>232</v>
      </c>
    </row>
    <row r="57" spans="1:82" x14ac:dyDescent="0.2">
      <c r="A57" t="s">
        <v>14</v>
      </c>
      <c r="B57" t="s">
        <v>112</v>
      </c>
      <c r="D57" t="s">
        <v>16</v>
      </c>
      <c r="E57">
        <v>217.75</v>
      </c>
      <c r="F57" t="s">
        <v>17</v>
      </c>
      <c r="H57" t="s">
        <v>18</v>
      </c>
      <c r="J57" s="1">
        <v>5.8842592592592592E-2</v>
      </c>
      <c r="K57" s="1">
        <v>6.3599537037037038E-2</v>
      </c>
      <c r="L57" s="1">
        <v>6.7210648148148144E-2</v>
      </c>
      <c r="M57" s="1">
        <v>7.8148148148148147E-2</v>
      </c>
      <c r="N57" s="1">
        <v>8.3784722222222219E-2</v>
      </c>
      <c r="O57" s="1">
        <v>8.7361111111111112E-2</v>
      </c>
      <c r="P57" s="1">
        <v>0.10464120370370371</v>
      </c>
      <c r="U57" s="9"/>
      <c r="V57" t="s">
        <v>24</v>
      </c>
      <c r="W57" t="s">
        <v>113</v>
      </c>
      <c r="Y57" t="s">
        <v>25</v>
      </c>
      <c r="Z57">
        <v>0</v>
      </c>
      <c r="AA57" t="s">
        <v>22</v>
      </c>
      <c r="AC57" t="s">
        <v>26</v>
      </c>
      <c r="AE57">
        <v>138</v>
      </c>
      <c r="AF57">
        <v>234</v>
      </c>
      <c r="AG57">
        <v>233</v>
      </c>
      <c r="AH57">
        <v>260</v>
      </c>
      <c r="AI57">
        <v>105</v>
      </c>
      <c r="AJ57">
        <v>42</v>
      </c>
      <c r="AK57">
        <v>28</v>
      </c>
      <c r="AL57">
        <v>74</v>
      </c>
      <c r="AP57" s="16"/>
      <c r="AR57" s="9"/>
      <c r="AS57" s="16" t="s">
        <v>14</v>
      </c>
      <c r="AT57" s="16" t="s">
        <v>112</v>
      </c>
      <c r="AU57" s="16"/>
      <c r="AV57" t="s">
        <v>16</v>
      </c>
      <c r="AW57">
        <v>215.95</v>
      </c>
      <c r="AX57" t="s">
        <v>17</v>
      </c>
      <c r="AZ57" t="s">
        <v>18</v>
      </c>
      <c r="BB57" s="1">
        <v>9.7627314814814806E-2</v>
      </c>
      <c r="BC57" s="1">
        <v>0.10179398148148149</v>
      </c>
      <c r="BD57" s="1">
        <v>0.10609953703703705</v>
      </c>
      <c r="BE57" s="1">
        <v>0.12296296296296295</v>
      </c>
      <c r="BF57" s="1">
        <v>0.13122685185185184</v>
      </c>
      <c r="BG57" s="1">
        <v>0.13337962962962963</v>
      </c>
      <c r="BH57" s="1">
        <v>0.14953703703703705</v>
      </c>
    </row>
    <row r="58" spans="1:82" x14ac:dyDescent="0.2">
      <c r="A58" t="s">
        <v>19</v>
      </c>
      <c r="B58" t="s">
        <v>15</v>
      </c>
      <c r="D58" t="s">
        <v>21</v>
      </c>
      <c r="E58">
        <v>1.5984</v>
      </c>
      <c r="F58" t="s">
        <v>22</v>
      </c>
      <c r="H58" t="s">
        <v>23</v>
      </c>
      <c r="J58" s="1">
        <v>5.9525462962962961E-2</v>
      </c>
      <c r="K58" s="1">
        <v>6.4282407407407413E-2</v>
      </c>
      <c r="L58" s="1">
        <v>6.7754629629629637E-2</v>
      </c>
      <c r="M58" s="1">
        <v>7.8831018518518522E-2</v>
      </c>
      <c r="N58" s="1">
        <v>8.4259259259259256E-2</v>
      </c>
      <c r="O58" s="1">
        <v>8.7696759259259252E-2</v>
      </c>
      <c r="P58" s="1">
        <v>0.10641203703703704</v>
      </c>
      <c r="U58" s="9"/>
      <c r="V58" t="s">
        <v>27</v>
      </c>
      <c r="W58">
        <v>0</v>
      </c>
      <c r="Y58" t="s">
        <v>28</v>
      </c>
      <c r="Z58">
        <v>101.4</v>
      </c>
      <c r="AA58" t="s">
        <v>29</v>
      </c>
      <c r="AC58" t="s">
        <v>176</v>
      </c>
      <c r="AD58" t="s">
        <v>17</v>
      </c>
      <c r="AE58">
        <v>279.13889999999998</v>
      </c>
      <c r="AF58">
        <v>275.29930000000002</v>
      </c>
      <c r="AG58">
        <v>253.24039999999999</v>
      </c>
      <c r="AH58">
        <v>227.1121</v>
      </c>
      <c r="AI58">
        <v>215.0334</v>
      </c>
      <c r="AJ58">
        <v>202.62090000000001</v>
      </c>
      <c r="AK58">
        <v>190.36750000000001</v>
      </c>
      <c r="AL58">
        <v>186.59469999999999</v>
      </c>
      <c r="AP58" s="16"/>
      <c r="AR58" s="9"/>
      <c r="AS58" s="16" t="s">
        <v>19</v>
      </c>
      <c r="AT58" s="62" t="s">
        <v>15</v>
      </c>
      <c r="AU58" s="16"/>
      <c r="AV58" t="s">
        <v>21</v>
      </c>
      <c r="AW58">
        <v>1.5724</v>
      </c>
      <c r="AX58" t="s">
        <v>22</v>
      </c>
      <c r="AZ58" t="s">
        <v>23</v>
      </c>
      <c r="BB58" s="1">
        <v>9.7766203703703702E-2</v>
      </c>
      <c r="BC58" s="1">
        <v>0.10200231481481481</v>
      </c>
      <c r="BD58" s="1">
        <v>0.10726851851851853</v>
      </c>
      <c r="BE58" s="1">
        <v>0.12386574074074075</v>
      </c>
      <c r="BF58" s="1">
        <v>0.13157407407407407</v>
      </c>
      <c r="BG58" s="1">
        <v>0.13365740740740742</v>
      </c>
      <c r="BH58" s="1">
        <v>0.15175925925925926</v>
      </c>
      <c r="BN58" t="s">
        <v>240</v>
      </c>
      <c r="BP58" s="15" t="s">
        <v>135</v>
      </c>
      <c r="BQ58" s="15" t="s">
        <v>10</v>
      </c>
      <c r="BR58" s="15" t="s">
        <v>56</v>
      </c>
      <c r="BS58" s="15" t="s">
        <v>57</v>
      </c>
      <c r="BT58" s="15" t="s">
        <v>132</v>
      </c>
      <c r="BU58" s="15" t="s">
        <v>133</v>
      </c>
      <c r="BV58" s="15" t="s">
        <v>59</v>
      </c>
      <c r="BW58" s="15" t="s">
        <v>241</v>
      </c>
      <c r="BX58" s="15" t="s">
        <v>135</v>
      </c>
      <c r="BY58" s="15" t="s">
        <v>10</v>
      </c>
      <c r="BZ58" s="15" t="s">
        <v>56</v>
      </c>
      <c r="CA58" s="15" t="s">
        <v>57</v>
      </c>
      <c r="CB58" s="15" t="s">
        <v>132</v>
      </c>
      <c r="CC58" s="15" t="s">
        <v>133</v>
      </c>
      <c r="CD58" s="15" t="s">
        <v>59</v>
      </c>
    </row>
    <row r="59" spans="1:82" x14ac:dyDescent="0.2">
      <c r="A59" t="s">
        <v>24</v>
      </c>
      <c r="B59" t="s">
        <v>113</v>
      </c>
      <c r="D59" t="s">
        <v>25</v>
      </c>
      <c r="E59">
        <v>0</v>
      </c>
      <c r="F59" t="s">
        <v>22</v>
      </c>
      <c r="H59" t="s">
        <v>26</v>
      </c>
      <c r="J59">
        <v>29</v>
      </c>
      <c r="K59">
        <v>30</v>
      </c>
      <c r="L59">
        <v>23</v>
      </c>
      <c r="M59">
        <v>30</v>
      </c>
      <c r="N59">
        <v>21</v>
      </c>
      <c r="O59">
        <v>15</v>
      </c>
      <c r="P59">
        <v>76</v>
      </c>
      <c r="U59" s="9"/>
      <c r="V59" t="s">
        <v>31</v>
      </c>
      <c r="W59">
        <v>0</v>
      </c>
      <c r="Y59" t="s">
        <v>32</v>
      </c>
      <c r="Z59">
        <v>0.92</v>
      </c>
      <c r="AC59" t="s">
        <v>177</v>
      </c>
      <c r="AD59" t="s">
        <v>35</v>
      </c>
      <c r="AE59">
        <v>2.7374000000000001</v>
      </c>
      <c r="AF59">
        <v>3.0242</v>
      </c>
      <c r="AG59">
        <v>9.9359999999999999</v>
      </c>
      <c r="AH59">
        <v>10.424099999999999</v>
      </c>
      <c r="AI59">
        <v>3.1326000000000001</v>
      </c>
      <c r="AJ59">
        <v>3.1814</v>
      </c>
      <c r="AK59">
        <v>21.5198</v>
      </c>
      <c r="AL59">
        <v>0.61599999999999999</v>
      </c>
      <c r="AP59" s="16"/>
      <c r="AR59" s="9"/>
      <c r="AS59" s="16" t="s">
        <v>24</v>
      </c>
      <c r="AT59" s="62" t="s">
        <v>113</v>
      </c>
      <c r="AU59" s="16"/>
      <c r="AV59" t="s">
        <v>25</v>
      </c>
      <c r="AW59">
        <v>0</v>
      </c>
      <c r="AX59" t="s">
        <v>22</v>
      </c>
      <c r="AZ59" t="s">
        <v>26</v>
      </c>
      <c r="BB59">
        <v>6</v>
      </c>
      <c r="BC59">
        <v>9</v>
      </c>
      <c r="BD59">
        <v>51</v>
      </c>
      <c r="BE59">
        <v>39</v>
      </c>
      <c r="BF59">
        <v>15</v>
      </c>
      <c r="BG59">
        <v>12</v>
      </c>
      <c r="BH59">
        <v>97</v>
      </c>
      <c r="BN59" t="s">
        <v>134</v>
      </c>
      <c r="BP59">
        <v>5.0183</v>
      </c>
      <c r="BQ59">
        <v>5.0209999999999999</v>
      </c>
      <c r="BR59">
        <v>11.603300000000001</v>
      </c>
      <c r="BS59">
        <v>16.456700000000001</v>
      </c>
      <c r="BT59">
        <v>7.7579000000000002</v>
      </c>
      <c r="BU59">
        <v>33.351599999999998</v>
      </c>
      <c r="BV59">
        <v>0.67830000000000001</v>
      </c>
      <c r="BW59" t="s">
        <v>10</v>
      </c>
      <c r="BX59">
        <f>AVERAGE(BP59:BP61)</f>
        <v>3.784966666666667</v>
      </c>
      <c r="BY59">
        <f t="shared" ref="BY59:CD59" si="3">AVERAGE(BQ59:BQ61)</f>
        <v>3.6974</v>
      </c>
      <c r="BZ59">
        <f t="shared" si="3"/>
        <v>10.359133333333332</v>
      </c>
      <c r="CA59">
        <f t="shared" si="3"/>
        <v>12.815066666666667</v>
      </c>
      <c r="CB59">
        <f t="shared" si="3"/>
        <v>5.9508666666666672</v>
      </c>
      <c r="CC59">
        <f t="shared" si="3"/>
        <v>18.015899999999998</v>
      </c>
      <c r="CD59">
        <f t="shared" si="3"/>
        <v>0.69506666666666661</v>
      </c>
    </row>
    <row r="60" spans="1:82" x14ac:dyDescent="0.2">
      <c r="A60" t="s">
        <v>27</v>
      </c>
      <c r="B60">
        <v>0</v>
      </c>
      <c r="D60" t="s">
        <v>28</v>
      </c>
      <c r="E60">
        <v>101.5</v>
      </c>
      <c r="F60" t="s">
        <v>29</v>
      </c>
      <c r="H60" t="s">
        <v>176</v>
      </c>
      <c r="I60" t="s">
        <v>17</v>
      </c>
      <c r="J60">
        <v>201.26230000000001</v>
      </c>
      <c r="K60">
        <v>193.07839999999999</v>
      </c>
      <c r="L60">
        <v>182.95099999999999</v>
      </c>
      <c r="M60">
        <v>128.0421</v>
      </c>
      <c r="N60">
        <v>108.4879</v>
      </c>
      <c r="O60">
        <v>76.845299999999995</v>
      </c>
      <c r="P60">
        <v>5.7247000000000003</v>
      </c>
      <c r="U60" s="9"/>
      <c r="V60" t="s">
        <v>36</v>
      </c>
      <c r="W60">
        <v>2.5</v>
      </c>
      <c r="X60" t="s">
        <v>37</v>
      </c>
      <c r="Y60" t="s">
        <v>38</v>
      </c>
      <c r="Z60" t="s">
        <v>116</v>
      </c>
      <c r="AC60" t="s">
        <v>178</v>
      </c>
      <c r="AD60" t="s">
        <v>17</v>
      </c>
      <c r="AE60">
        <v>-162.1464</v>
      </c>
      <c r="AF60">
        <v>-182.7945</v>
      </c>
      <c r="AG60">
        <v>283.84550000000002</v>
      </c>
      <c r="AH60">
        <v>588.70460000000003</v>
      </c>
      <c r="AI60">
        <v>604.096</v>
      </c>
      <c r="AJ60">
        <v>572.00319999999999</v>
      </c>
      <c r="AK60">
        <v>603.53779999999995</v>
      </c>
      <c r="AL60">
        <v>793.08849999999995</v>
      </c>
      <c r="AP60" s="16"/>
      <c r="AR60" s="9"/>
      <c r="AS60" s="16" t="s">
        <v>27</v>
      </c>
      <c r="AT60" s="16">
        <v>0</v>
      </c>
      <c r="AU60" s="16"/>
      <c r="AV60" t="s">
        <v>28</v>
      </c>
      <c r="AW60">
        <v>100.7</v>
      </c>
      <c r="AX60" t="s">
        <v>29</v>
      </c>
      <c r="AZ60" t="s">
        <v>176</v>
      </c>
      <c r="BA60" t="s">
        <v>17</v>
      </c>
      <c r="BB60">
        <v>193.01859999999999</v>
      </c>
      <c r="BC60">
        <v>187.36600000000001</v>
      </c>
      <c r="BD60">
        <v>172.45179999999999</v>
      </c>
      <c r="BE60">
        <v>95.731899999999996</v>
      </c>
      <c r="BF60">
        <v>69.402199999999993</v>
      </c>
      <c r="BG60">
        <v>53.823599999999999</v>
      </c>
      <c r="BH60">
        <v>45.1477</v>
      </c>
      <c r="BN60" t="s">
        <v>134</v>
      </c>
      <c r="BP60">
        <v>3.1539000000000001</v>
      </c>
      <c r="BQ60">
        <v>2.8199000000000001</v>
      </c>
      <c r="BR60">
        <v>10.7325</v>
      </c>
      <c r="BS60">
        <v>10.9429</v>
      </c>
      <c r="BT60">
        <v>4.8985000000000003</v>
      </c>
      <c r="BU60">
        <v>0.91820000000000002</v>
      </c>
      <c r="BV60">
        <v>0.71140000000000003</v>
      </c>
      <c r="BW60" t="s">
        <v>51</v>
      </c>
      <c r="BX60">
        <f>AVERAGE(BP62:BP63)</f>
        <v>3.7732999999999999</v>
      </c>
      <c r="BY60">
        <f t="shared" ref="BY60:CD60" si="4">AVERAGE(BQ62:BQ63)</f>
        <v>3.6798999999999999</v>
      </c>
      <c r="BZ60">
        <f t="shared" si="4"/>
        <v>9.9433500000000006</v>
      </c>
      <c r="CA60">
        <f t="shared" si="4"/>
        <v>13.727349999999999</v>
      </c>
      <c r="CB60">
        <f t="shared" si="4"/>
        <v>7.9908000000000001</v>
      </c>
      <c r="CC60">
        <f t="shared" si="4"/>
        <v>29.018999999999998</v>
      </c>
      <c r="CD60">
        <f t="shared" si="4"/>
        <v>0.68989999999999996</v>
      </c>
    </row>
    <row r="61" spans="1:82" x14ac:dyDescent="0.2">
      <c r="A61" t="s">
        <v>31</v>
      </c>
      <c r="B61">
        <v>0</v>
      </c>
      <c r="D61" t="s">
        <v>32</v>
      </c>
      <c r="E61">
        <v>0.92</v>
      </c>
      <c r="G61" t="s">
        <v>33</v>
      </c>
      <c r="H61" t="s">
        <v>177</v>
      </c>
      <c r="I61" t="s">
        <v>35</v>
      </c>
      <c r="J61">
        <v>8.0985999999999994</v>
      </c>
      <c r="K61">
        <v>8.1083999999999996</v>
      </c>
      <c r="L61">
        <v>20.436800000000002</v>
      </c>
      <c r="M61">
        <v>27.625599999999999</v>
      </c>
      <c r="N61">
        <v>11.3162</v>
      </c>
      <c r="O61">
        <v>58.073900000000002</v>
      </c>
      <c r="P61">
        <v>-0.28320000000000001</v>
      </c>
      <c r="Q61">
        <f>L61-N61</f>
        <v>9.1206000000000014</v>
      </c>
      <c r="R61">
        <f>M61-N61</f>
        <v>16.309399999999997</v>
      </c>
      <c r="S61">
        <f>(Q61/R61)*100</f>
        <v>55.922351527340084</v>
      </c>
      <c r="T61">
        <f>(S61*0.01)+1.5</f>
        <v>2.0592235152734011</v>
      </c>
      <c r="U61" s="9"/>
      <c r="V61" t="s">
        <v>41</v>
      </c>
      <c r="W61">
        <v>5</v>
      </c>
      <c r="X61" t="s">
        <v>42</v>
      </c>
      <c r="Y61" t="s">
        <v>43</v>
      </c>
      <c r="Z61">
        <v>-2</v>
      </c>
      <c r="AA61" t="s">
        <v>44</v>
      </c>
      <c r="AB61" t="s">
        <v>33</v>
      </c>
      <c r="AC61" t="s">
        <v>179</v>
      </c>
      <c r="AD61" t="s">
        <v>44</v>
      </c>
      <c r="AE61">
        <v>-22.723199999999999</v>
      </c>
      <c r="AF61">
        <v>10.9655</v>
      </c>
      <c r="AG61">
        <v>-0.623</v>
      </c>
      <c r="AH61">
        <v>-28.893799999999999</v>
      </c>
      <c r="AI61">
        <v>50.621600000000001</v>
      </c>
      <c r="AJ61">
        <v>110.3464</v>
      </c>
      <c r="AK61">
        <v>304.55619999999999</v>
      </c>
      <c r="AL61">
        <v>25.992699999999999</v>
      </c>
      <c r="AP61" s="16"/>
      <c r="AR61" s="9"/>
      <c r="AS61" s="16" t="s">
        <v>31</v>
      </c>
      <c r="AT61" s="16">
        <v>0</v>
      </c>
      <c r="AU61" s="16"/>
      <c r="AV61" t="s">
        <v>32</v>
      </c>
      <c r="AW61">
        <v>0.92</v>
      </c>
      <c r="AY61" t="s">
        <v>33</v>
      </c>
      <c r="AZ61" t="s">
        <v>177</v>
      </c>
      <c r="BA61" t="s">
        <v>35</v>
      </c>
      <c r="BB61">
        <v>6.5740999999999996</v>
      </c>
      <c r="BC61">
        <v>6.8243999999999998</v>
      </c>
      <c r="BD61">
        <v>22.588799999999999</v>
      </c>
      <c r="BE61">
        <v>26.8825</v>
      </c>
      <c r="BF61">
        <v>9.7714999999999996</v>
      </c>
      <c r="BG61">
        <v>49.145699999999998</v>
      </c>
      <c r="BH61">
        <v>0.26279999999999998</v>
      </c>
      <c r="BN61" t="s">
        <v>134</v>
      </c>
      <c r="BP61">
        <v>3.1827000000000001</v>
      </c>
      <c r="BQ61">
        <v>3.2513000000000001</v>
      </c>
      <c r="BR61">
        <v>8.7416</v>
      </c>
      <c r="BS61">
        <v>11.0456</v>
      </c>
      <c r="BT61">
        <v>5.1962000000000002</v>
      </c>
      <c r="BU61">
        <v>19.777899999999999</v>
      </c>
      <c r="BV61">
        <v>0.69550000000000001</v>
      </c>
    </row>
    <row r="62" spans="1:82" x14ac:dyDescent="0.2">
      <c r="A62" t="s">
        <v>36</v>
      </c>
      <c r="B62">
        <v>2.5</v>
      </c>
      <c r="C62" t="s">
        <v>37</v>
      </c>
      <c r="D62" t="s">
        <v>38</v>
      </c>
      <c r="E62" t="s">
        <v>116</v>
      </c>
      <c r="H62" t="s">
        <v>178</v>
      </c>
      <c r="I62" t="s">
        <v>17</v>
      </c>
      <c r="J62">
        <v>153.06229999999999</v>
      </c>
      <c r="K62">
        <v>14.7486</v>
      </c>
      <c r="L62">
        <v>206.06970000000001</v>
      </c>
      <c r="M62">
        <v>365.54379999999998</v>
      </c>
      <c r="N62">
        <v>372.81639999999999</v>
      </c>
      <c r="O62">
        <v>383.68389999999999</v>
      </c>
      <c r="P62">
        <v>500.25650000000002</v>
      </c>
      <c r="U62" s="9"/>
      <c r="V62" t="s">
        <v>47</v>
      </c>
      <c r="W62">
        <v>2</v>
      </c>
      <c r="X62" t="s">
        <v>48</v>
      </c>
      <c r="Y62" t="s">
        <v>49</v>
      </c>
      <c r="Z62">
        <v>2.5000000000000001E-2</v>
      </c>
      <c r="AP62" s="16"/>
      <c r="AR62" s="9"/>
      <c r="AS62" s="16" t="s">
        <v>36</v>
      </c>
      <c r="AT62" s="16">
        <v>2.5</v>
      </c>
      <c r="AU62" s="16" t="s">
        <v>37</v>
      </c>
      <c r="AV62" t="s">
        <v>38</v>
      </c>
      <c r="AW62" t="s">
        <v>116</v>
      </c>
      <c r="AZ62" t="s">
        <v>178</v>
      </c>
      <c r="BA62" t="s">
        <v>17</v>
      </c>
      <c r="BB62">
        <v>97.764799999999994</v>
      </c>
      <c r="BC62">
        <v>-42.158499999999997</v>
      </c>
      <c r="BD62">
        <v>137.23920000000001</v>
      </c>
      <c r="BE62">
        <v>298.17720000000003</v>
      </c>
      <c r="BF62">
        <v>310.87470000000002</v>
      </c>
      <c r="BG62">
        <v>306.54309999999998</v>
      </c>
      <c r="BH62">
        <v>399.29340000000002</v>
      </c>
      <c r="BN62" t="s">
        <v>145</v>
      </c>
      <c r="BP62">
        <v>2.1238000000000001</v>
      </c>
      <c r="BQ62">
        <v>2.1901000000000002</v>
      </c>
      <c r="BR62">
        <v>6.3714000000000004</v>
      </c>
      <c r="BS62">
        <v>7.8616999999999999</v>
      </c>
      <c r="BT62">
        <v>5.6429999999999998</v>
      </c>
      <c r="BU62">
        <v>16.352</v>
      </c>
      <c r="BV62">
        <v>0.8962</v>
      </c>
    </row>
    <row r="63" spans="1:82" x14ac:dyDescent="0.2">
      <c r="A63" t="s">
        <v>41</v>
      </c>
      <c r="B63">
        <v>5</v>
      </c>
      <c r="C63" t="s">
        <v>42</v>
      </c>
      <c r="D63" t="s">
        <v>43</v>
      </c>
      <c r="E63">
        <v>-2</v>
      </c>
      <c r="F63" t="s">
        <v>44</v>
      </c>
      <c r="H63" t="s">
        <v>199</v>
      </c>
      <c r="I63" t="s">
        <v>35</v>
      </c>
      <c r="J63">
        <v>-1.7050000000000001</v>
      </c>
      <c r="K63">
        <v>-1.7245999999999999</v>
      </c>
      <c r="L63">
        <v>29.6248</v>
      </c>
      <c r="M63">
        <v>-20.688700000000001</v>
      </c>
      <c r="N63">
        <v>10.302099999999999</v>
      </c>
      <c r="O63">
        <v>88.749200000000002</v>
      </c>
      <c r="P63">
        <v>10.233599999999999</v>
      </c>
      <c r="U63" s="9"/>
      <c r="AP63" s="16"/>
      <c r="AR63" s="9"/>
      <c r="AS63" s="16" t="s">
        <v>41</v>
      </c>
      <c r="AT63" s="16">
        <v>5</v>
      </c>
      <c r="AU63" s="16" t="s">
        <v>42</v>
      </c>
      <c r="AV63" t="s">
        <v>43</v>
      </c>
      <c r="AW63">
        <v>-2</v>
      </c>
      <c r="AX63" t="s">
        <v>44</v>
      </c>
      <c r="AZ63" t="s">
        <v>199</v>
      </c>
      <c r="BA63" t="s">
        <v>35</v>
      </c>
      <c r="BB63">
        <v>1.0256000000000001</v>
      </c>
      <c r="BC63">
        <v>-2.6989000000000001</v>
      </c>
      <c r="BD63">
        <v>-7.9570999999999996</v>
      </c>
      <c r="BE63">
        <v>-10.6297</v>
      </c>
      <c r="BF63">
        <v>3.3683000000000001</v>
      </c>
      <c r="BG63">
        <v>40.241199999999999</v>
      </c>
      <c r="BH63">
        <v>9.0216999999999992</v>
      </c>
      <c r="BN63" t="s">
        <v>145</v>
      </c>
      <c r="BP63">
        <v>5.4227999999999996</v>
      </c>
      <c r="BQ63">
        <v>5.1696999999999997</v>
      </c>
      <c r="BR63">
        <v>13.5153</v>
      </c>
      <c r="BS63">
        <v>19.593</v>
      </c>
      <c r="BT63">
        <v>10.3386</v>
      </c>
      <c r="BU63">
        <v>41.686</v>
      </c>
      <c r="BV63">
        <v>0.48359999999999997</v>
      </c>
    </row>
    <row r="64" spans="1:82" x14ac:dyDescent="0.2">
      <c r="A64" t="s">
        <v>47</v>
      </c>
      <c r="B64">
        <v>2</v>
      </c>
      <c r="C64" t="s">
        <v>48</v>
      </c>
      <c r="D64" t="s">
        <v>49</v>
      </c>
      <c r="E64">
        <v>2.5000000000000001E-2</v>
      </c>
      <c r="U64" s="9"/>
      <c r="V64" s="36" t="s">
        <v>221</v>
      </c>
      <c r="W64" s="36"/>
      <c r="X64" s="36"/>
      <c r="AE64" s="18" t="s">
        <v>135</v>
      </c>
      <c r="AF64" s="18" t="s">
        <v>10</v>
      </c>
      <c r="AG64" s="18" t="s">
        <v>56</v>
      </c>
      <c r="AH64" s="18" t="s">
        <v>57</v>
      </c>
      <c r="AI64" s="18" t="s">
        <v>149</v>
      </c>
      <c r="AJ64" s="18" t="s">
        <v>150</v>
      </c>
      <c r="AK64" s="18" t="s">
        <v>58</v>
      </c>
      <c r="AL64" s="18" t="s">
        <v>151</v>
      </c>
      <c r="AM64" s="18" t="s">
        <v>152</v>
      </c>
      <c r="AP64" s="16"/>
      <c r="AR64" s="9"/>
      <c r="AS64" s="16" t="s">
        <v>47</v>
      </c>
      <c r="AT64" s="16">
        <v>2</v>
      </c>
      <c r="AU64" s="16" t="s">
        <v>48</v>
      </c>
      <c r="AV64" t="s">
        <v>49</v>
      </c>
      <c r="AW64">
        <v>2.5000000000000001E-2</v>
      </c>
    </row>
    <row r="65" spans="1:67" x14ac:dyDescent="0.2">
      <c r="U65" s="9"/>
      <c r="V65" t="s">
        <v>109</v>
      </c>
      <c r="W65" t="s">
        <v>110</v>
      </c>
      <c r="X65" t="s">
        <v>120</v>
      </c>
      <c r="Y65" t="s">
        <v>4</v>
      </c>
      <c r="Z65" t="s">
        <v>5</v>
      </c>
      <c r="AB65" t="s">
        <v>6</v>
      </c>
      <c r="AC65" t="s">
        <v>7</v>
      </c>
      <c r="AD65" t="s">
        <v>8</v>
      </c>
      <c r="AE65">
        <v>1</v>
      </c>
      <c r="AF65">
        <v>2</v>
      </c>
      <c r="AG65">
        <v>3</v>
      </c>
      <c r="AH65">
        <v>4</v>
      </c>
      <c r="AI65">
        <v>5</v>
      </c>
      <c r="AJ65">
        <v>6</v>
      </c>
      <c r="AK65">
        <v>7</v>
      </c>
      <c r="AL65">
        <v>8</v>
      </c>
      <c r="AM65">
        <v>9</v>
      </c>
      <c r="AP65" s="16"/>
      <c r="AR65" s="9"/>
      <c r="AS65" s="16"/>
      <c r="AT65" s="16"/>
      <c r="AU65" s="16"/>
    </row>
    <row r="66" spans="1:67" x14ac:dyDescent="0.2">
      <c r="A66" s="3" t="s">
        <v>254</v>
      </c>
      <c r="B66" s="3"/>
      <c r="C66" s="3"/>
      <c r="L66" s="63" t="s">
        <v>136</v>
      </c>
      <c r="M66" s="63" t="s">
        <v>137</v>
      </c>
      <c r="N66" s="63" t="s">
        <v>138</v>
      </c>
      <c r="U66" s="9"/>
      <c r="V66" t="s">
        <v>9</v>
      </c>
      <c r="Y66" t="s">
        <v>11</v>
      </c>
      <c r="Z66">
        <v>30</v>
      </c>
      <c r="AA66" t="s">
        <v>12</v>
      </c>
      <c r="AC66" t="s">
        <v>13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P66" s="16"/>
      <c r="AR66" s="9"/>
      <c r="AS66" s="3" t="s">
        <v>283</v>
      </c>
      <c r="AT66" s="3"/>
      <c r="AU66" s="3"/>
      <c r="AV66" s="3"/>
    </row>
    <row r="67" spans="1:67" x14ac:dyDescent="0.2">
      <c r="A67" t="s">
        <v>109</v>
      </c>
      <c r="B67" t="s">
        <v>174</v>
      </c>
      <c r="C67" t="s">
        <v>203</v>
      </c>
      <c r="D67" t="s">
        <v>4</v>
      </c>
      <c r="E67" t="s">
        <v>5</v>
      </c>
      <c r="G67" t="s">
        <v>6</v>
      </c>
      <c r="H67" t="s">
        <v>7</v>
      </c>
      <c r="I67" t="s">
        <v>8</v>
      </c>
      <c r="J67" s="15" t="s">
        <v>135</v>
      </c>
      <c r="K67" s="15" t="s">
        <v>51</v>
      </c>
      <c r="L67" s="15" t="s">
        <v>56</v>
      </c>
      <c r="M67" s="15" t="s">
        <v>57</v>
      </c>
      <c r="N67" s="15" t="s">
        <v>132</v>
      </c>
      <c r="O67" s="15" t="s">
        <v>133</v>
      </c>
      <c r="P67" s="15" t="s">
        <v>59</v>
      </c>
      <c r="U67" s="9"/>
      <c r="V67" t="s">
        <v>14</v>
      </c>
      <c r="Y67" t="s">
        <v>16</v>
      </c>
      <c r="Z67">
        <v>235.71</v>
      </c>
      <c r="AA67" t="s">
        <v>17</v>
      </c>
      <c r="AC67" t="s">
        <v>18</v>
      </c>
      <c r="AE67" s="1">
        <v>8.9594907407407401E-2</v>
      </c>
      <c r="AF67" s="1">
        <v>9.2673611111111109E-2</v>
      </c>
      <c r="AG67" s="1">
        <v>9.5381944444444436E-2</v>
      </c>
      <c r="AH67" s="1">
        <v>0.10275462962962963</v>
      </c>
      <c r="AI67" s="1">
        <v>0.10863425925925925</v>
      </c>
      <c r="AJ67" s="1">
        <v>0.11049768518518517</v>
      </c>
      <c r="AK67" s="1">
        <v>0.11684027777777778</v>
      </c>
      <c r="AL67" s="1">
        <v>0.12039351851851852</v>
      </c>
      <c r="AM67" s="1">
        <v>0.13915509259259259</v>
      </c>
      <c r="AP67" s="16"/>
      <c r="AR67" s="9"/>
      <c r="AS67" s="16" t="s">
        <v>109</v>
      </c>
      <c r="AT67" s="16" t="s">
        <v>174</v>
      </c>
      <c r="AU67" s="16" t="s">
        <v>203</v>
      </c>
      <c r="AV67" t="s">
        <v>4</v>
      </c>
      <c r="AW67" t="s">
        <v>5</v>
      </c>
      <c r="AY67" t="s">
        <v>6</v>
      </c>
      <c r="AZ67" t="s">
        <v>7</v>
      </c>
      <c r="BA67" t="s">
        <v>8</v>
      </c>
      <c r="BB67">
        <v>1</v>
      </c>
      <c r="BC67">
        <v>2</v>
      </c>
      <c r="BD67">
        <v>3</v>
      </c>
      <c r="BE67">
        <v>4</v>
      </c>
      <c r="BF67">
        <v>5</v>
      </c>
      <c r="BG67">
        <v>6</v>
      </c>
      <c r="BH67">
        <v>7</v>
      </c>
      <c r="BN67" t="s">
        <v>231</v>
      </c>
      <c r="BO67" t="s">
        <v>232</v>
      </c>
    </row>
    <row r="68" spans="1:67" x14ac:dyDescent="0.2">
      <c r="A68" t="s">
        <v>9</v>
      </c>
      <c r="D68" t="s">
        <v>11</v>
      </c>
      <c r="E68">
        <v>30</v>
      </c>
      <c r="F68" t="s">
        <v>12</v>
      </c>
      <c r="H68" t="s">
        <v>13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233</v>
      </c>
      <c r="R68" t="s">
        <v>234</v>
      </c>
      <c r="S68" t="s">
        <v>231</v>
      </c>
      <c r="T68" t="s">
        <v>232</v>
      </c>
      <c r="U68" s="9"/>
      <c r="V68" t="s">
        <v>19</v>
      </c>
      <c r="Y68" t="s">
        <v>21</v>
      </c>
      <c r="Z68">
        <v>2.2132999999999998</v>
      </c>
      <c r="AA68" t="s">
        <v>22</v>
      </c>
      <c r="AC68" t="s">
        <v>23</v>
      </c>
      <c r="AE68" s="1">
        <v>9.0243055555555562E-2</v>
      </c>
      <c r="AF68" s="1">
        <v>9.3321759259259271E-2</v>
      </c>
      <c r="AG68" s="1">
        <v>9.5844907407407406E-2</v>
      </c>
      <c r="AH68" s="1">
        <v>0.10452546296296296</v>
      </c>
      <c r="AI68" s="1">
        <v>0.10909722222222222</v>
      </c>
      <c r="AJ68" s="1">
        <v>0.11068287037037038</v>
      </c>
      <c r="AK68" s="1">
        <v>0.11703703703703704</v>
      </c>
      <c r="AL68" s="1">
        <v>0.12076388888888889</v>
      </c>
      <c r="AM68" s="1">
        <v>0.13952546296296295</v>
      </c>
      <c r="AP68" s="16"/>
      <c r="AR68" s="9"/>
      <c r="AS68" s="16" t="s">
        <v>9</v>
      </c>
      <c r="AT68" s="16"/>
      <c r="AU68" s="16"/>
      <c r="AV68" t="s">
        <v>11</v>
      </c>
      <c r="AW68">
        <v>30</v>
      </c>
      <c r="AX68" t="s">
        <v>12</v>
      </c>
      <c r="AZ68" t="s">
        <v>13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 t="s">
        <v>233</v>
      </c>
      <c r="BJ68" t="s">
        <v>234</v>
      </c>
      <c r="BK68" t="s">
        <v>231</v>
      </c>
      <c r="BL68" t="s">
        <v>232</v>
      </c>
      <c r="BN68">
        <f>AG9/(AG9+AH9)</f>
        <v>0.41351746258018529</v>
      </c>
      <c r="BO68">
        <f>(BN68*0.001)+1.5</f>
        <v>1.5004135174625801</v>
      </c>
    </row>
    <row r="69" spans="1:67" x14ac:dyDescent="0.2">
      <c r="A69" t="s">
        <v>14</v>
      </c>
      <c r="B69" t="s">
        <v>121</v>
      </c>
      <c r="D69" t="s">
        <v>16</v>
      </c>
      <c r="E69">
        <v>217.75</v>
      </c>
      <c r="F69" t="s">
        <v>17</v>
      </c>
      <c r="H69" t="s">
        <v>18</v>
      </c>
      <c r="J69" s="1">
        <v>5.8715277777777776E-2</v>
      </c>
      <c r="K69" s="1">
        <v>6.340277777777778E-2</v>
      </c>
      <c r="L69" s="1">
        <v>6.986111111111111E-2</v>
      </c>
      <c r="M69" s="1">
        <v>7.7812499999999993E-2</v>
      </c>
      <c r="N69" s="1">
        <v>8.3784722222222219E-2</v>
      </c>
      <c r="O69" s="1">
        <v>8.9907407407407394E-2</v>
      </c>
      <c r="P69" s="1">
        <v>0.10505787037037036</v>
      </c>
      <c r="U69" s="9"/>
      <c r="V69" t="s">
        <v>24</v>
      </c>
      <c r="Y69" t="s">
        <v>25</v>
      </c>
      <c r="Z69">
        <v>0</v>
      </c>
      <c r="AA69" t="s">
        <v>22</v>
      </c>
      <c r="AC69" t="s">
        <v>26</v>
      </c>
      <c r="AE69">
        <v>28</v>
      </c>
      <c r="AF69">
        <v>28</v>
      </c>
      <c r="AG69">
        <v>20</v>
      </c>
      <c r="AH69">
        <v>77</v>
      </c>
      <c r="AI69">
        <v>21</v>
      </c>
      <c r="AJ69">
        <v>8</v>
      </c>
      <c r="AK69">
        <v>8</v>
      </c>
      <c r="AL69">
        <v>17</v>
      </c>
      <c r="AM69">
        <v>16</v>
      </c>
      <c r="AP69" s="16"/>
      <c r="AR69" s="9"/>
      <c r="AS69" s="16" t="s">
        <v>14</v>
      </c>
      <c r="AT69" s="16" t="s">
        <v>121</v>
      </c>
      <c r="AU69" s="16"/>
      <c r="AV69" t="s">
        <v>16</v>
      </c>
      <c r="AW69">
        <v>215.95</v>
      </c>
      <c r="AX69" t="s">
        <v>17</v>
      </c>
      <c r="AZ69" t="s">
        <v>18</v>
      </c>
      <c r="BB69" s="1">
        <v>9.5960648148148142E-2</v>
      </c>
      <c r="BC69" s="1">
        <v>0.10255787037037038</v>
      </c>
      <c r="BD69" s="1">
        <v>0.10844907407407407</v>
      </c>
      <c r="BE69" s="1">
        <v>0.12962962962962962</v>
      </c>
      <c r="BF69" s="1">
        <v>0.13815972222222223</v>
      </c>
      <c r="BG69" s="1">
        <v>0.1398263888888889</v>
      </c>
      <c r="BH69" s="1">
        <v>0.16193287037037038</v>
      </c>
      <c r="BN69">
        <f>AG22/(AG22+AH22)</f>
        <v>0.40821485850979966</v>
      </c>
      <c r="BO69">
        <f>(BN69*0.001)+1.5</f>
        <v>1.5004082148585098</v>
      </c>
    </row>
    <row r="70" spans="1:67" x14ac:dyDescent="0.2">
      <c r="A70" t="s">
        <v>19</v>
      </c>
      <c r="B70" t="s">
        <v>15</v>
      </c>
      <c r="D70" t="s">
        <v>21</v>
      </c>
      <c r="E70">
        <v>1.8420000000000001</v>
      </c>
      <c r="F70" t="s">
        <v>22</v>
      </c>
      <c r="H70" t="s">
        <v>23</v>
      </c>
      <c r="J70" s="1">
        <v>5.9594907407407409E-2</v>
      </c>
      <c r="K70" s="1">
        <v>6.3946759259259259E-2</v>
      </c>
      <c r="L70" s="1">
        <v>7.0405092592592589E-2</v>
      </c>
      <c r="M70" s="1">
        <v>7.8483796296296301E-2</v>
      </c>
      <c r="N70" s="1">
        <v>8.4062499999999998E-2</v>
      </c>
      <c r="O70" s="1">
        <v>9.0104166666666666E-2</v>
      </c>
      <c r="P70" s="1">
        <v>0.10648148148148147</v>
      </c>
      <c r="U70" s="9"/>
      <c r="V70" t="s">
        <v>27</v>
      </c>
      <c r="W70">
        <v>0</v>
      </c>
      <c r="Y70" t="s">
        <v>28</v>
      </c>
      <c r="Z70">
        <v>101.1</v>
      </c>
      <c r="AA70" t="s">
        <v>29</v>
      </c>
      <c r="AC70" t="s">
        <v>123</v>
      </c>
      <c r="AD70" t="s">
        <v>17</v>
      </c>
      <c r="AE70">
        <v>227.13040000000001</v>
      </c>
      <c r="AF70">
        <v>224.36070000000001</v>
      </c>
      <c r="AG70">
        <v>219.41499999999999</v>
      </c>
      <c r="AH70">
        <v>193.28229999999999</v>
      </c>
      <c r="AI70">
        <v>177.02809999999999</v>
      </c>
      <c r="AJ70">
        <v>174.1962</v>
      </c>
      <c r="AK70">
        <v>146.11330000000001</v>
      </c>
      <c r="AL70">
        <v>134.89420000000001</v>
      </c>
      <c r="AM70">
        <v>132.7567</v>
      </c>
      <c r="AP70" s="16"/>
      <c r="AR70" s="9"/>
      <c r="AS70" s="16" t="s">
        <v>19</v>
      </c>
      <c r="AT70" s="16" t="s">
        <v>15</v>
      </c>
      <c r="AU70" s="16"/>
      <c r="AV70" t="s">
        <v>21</v>
      </c>
      <c r="AW70">
        <v>1.8492</v>
      </c>
      <c r="AX70" t="s">
        <v>22</v>
      </c>
      <c r="AZ70" t="s">
        <v>23</v>
      </c>
      <c r="BB70" s="1">
        <v>9.7280092592592585E-2</v>
      </c>
      <c r="BC70" s="1">
        <v>0.10325231481481482</v>
      </c>
      <c r="BD70" s="1">
        <v>0.10907407407407409</v>
      </c>
      <c r="BE70" s="1">
        <v>0.13115740740740742</v>
      </c>
      <c r="BF70" s="1">
        <v>0.13829861111111111</v>
      </c>
      <c r="BG70" s="1">
        <v>0.14024305555555555</v>
      </c>
      <c r="BH70" s="1">
        <v>0.16401620370370371</v>
      </c>
    </row>
    <row r="71" spans="1:67" x14ac:dyDescent="0.2">
      <c r="A71" t="s">
        <v>24</v>
      </c>
      <c r="B71" t="s">
        <v>122</v>
      </c>
      <c r="D71" t="s">
        <v>25</v>
      </c>
      <c r="E71">
        <v>0</v>
      </c>
      <c r="F71" t="s">
        <v>22</v>
      </c>
      <c r="H71" t="s">
        <v>26</v>
      </c>
      <c r="J71">
        <v>38</v>
      </c>
      <c r="K71">
        <v>24</v>
      </c>
      <c r="L71">
        <v>24</v>
      </c>
      <c r="M71">
        <v>29</v>
      </c>
      <c r="N71">
        <v>12</v>
      </c>
      <c r="O71">
        <v>9</v>
      </c>
      <c r="P71">
        <v>62</v>
      </c>
      <c r="U71" s="9"/>
      <c r="V71" t="s">
        <v>31</v>
      </c>
      <c r="W71">
        <v>0</v>
      </c>
      <c r="Y71" t="s">
        <v>32</v>
      </c>
      <c r="Z71">
        <v>1</v>
      </c>
      <c r="AC71" t="s">
        <v>185</v>
      </c>
      <c r="AD71" t="s">
        <v>35</v>
      </c>
      <c r="AE71">
        <v>4.59</v>
      </c>
      <c r="AF71">
        <v>4.5853999999999999</v>
      </c>
      <c r="AG71">
        <v>13.2118</v>
      </c>
      <c r="AH71">
        <v>16.218900000000001</v>
      </c>
      <c r="AI71">
        <v>8.7569999999999997</v>
      </c>
      <c r="AJ71">
        <v>7.4546999999999999</v>
      </c>
      <c r="AK71">
        <v>28.7165</v>
      </c>
      <c r="AL71">
        <v>-0.16539999999999999</v>
      </c>
      <c r="AM71">
        <v>0.5857</v>
      </c>
      <c r="AP71" s="16"/>
      <c r="AR71" s="9"/>
      <c r="AS71" s="16" t="s">
        <v>24</v>
      </c>
      <c r="AT71" s="62" t="s">
        <v>122</v>
      </c>
      <c r="AU71" s="16"/>
      <c r="AV71" t="s">
        <v>25</v>
      </c>
      <c r="AW71">
        <v>0</v>
      </c>
      <c r="AX71" t="s">
        <v>22</v>
      </c>
      <c r="AZ71" t="s">
        <v>26</v>
      </c>
      <c r="BB71">
        <v>57</v>
      </c>
      <c r="BC71">
        <v>30</v>
      </c>
      <c r="BD71">
        <v>27</v>
      </c>
      <c r="BE71">
        <v>66</v>
      </c>
      <c r="BF71">
        <v>6</v>
      </c>
      <c r="BG71">
        <v>18</v>
      </c>
      <c r="BH71">
        <v>90</v>
      </c>
    </row>
    <row r="72" spans="1:67" x14ac:dyDescent="0.2">
      <c r="A72" t="s">
        <v>27</v>
      </c>
      <c r="B72">
        <v>0</v>
      </c>
      <c r="D72" t="s">
        <v>28</v>
      </c>
      <c r="E72">
        <v>101.5</v>
      </c>
      <c r="F72" t="s">
        <v>29</v>
      </c>
      <c r="H72" t="s">
        <v>204</v>
      </c>
      <c r="I72" t="s">
        <v>17</v>
      </c>
      <c r="J72">
        <v>208.535</v>
      </c>
      <c r="K72">
        <v>203.57060000000001</v>
      </c>
      <c r="L72">
        <v>189.0333</v>
      </c>
      <c r="M72">
        <v>158.23699999999999</v>
      </c>
      <c r="N72">
        <v>140.8075</v>
      </c>
      <c r="O72">
        <v>97.346000000000004</v>
      </c>
      <c r="P72">
        <v>60.4664</v>
      </c>
      <c r="U72" s="9"/>
      <c r="V72" t="s">
        <v>36</v>
      </c>
      <c r="W72">
        <v>2.5</v>
      </c>
      <c r="X72" t="s">
        <v>37</v>
      </c>
      <c r="Y72" t="s">
        <v>38</v>
      </c>
      <c r="AC72" t="s">
        <v>125</v>
      </c>
      <c r="AD72" t="s">
        <v>17</v>
      </c>
      <c r="AE72">
        <v>77.515500000000003</v>
      </c>
      <c r="AF72">
        <v>-128.14179999999999</v>
      </c>
      <c r="AG72">
        <v>121.3904</v>
      </c>
      <c r="AH72">
        <v>425.22840000000002</v>
      </c>
      <c r="AI72">
        <v>440.94670000000002</v>
      </c>
      <c r="AJ72">
        <v>451.05189999999999</v>
      </c>
      <c r="AK72">
        <v>447.6259</v>
      </c>
      <c r="AL72">
        <v>475.99860000000001</v>
      </c>
      <c r="AM72">
        <v>553.53380000000004</v>
      </c>
      <c r="AP72" s="16"/>
      <c r="AR72" s="9"/>
      <c r="AS72" s="16" t="s">
        <v>27</v>
      </c>
      <c r="AT72" s="62">
        <v>0</v>
      </c>
      <c r="AU72" s="16"/>
      <c r="AV72" t="s">
        <v>28</v>
      </c>
      <c r="AW72">
        <v>100.7</v>
      </c>
      <c r="AX72" t="s">
        <v>29</v>
      </c>
      <c r="AZ72" t="s">
        <v>204</v>
      </c>
      <c r="BA72" t="s">
        <v>17</v>
      </c>
      <c r="BB72">
        <v>201.55099999999999</v>
      </c>
      <c r="BC72">
        <v>195.7919</v>
      </c>
      <c r="BD72">
        <v>183.1491</v>
      </c>
      <c r="BE72">
        <v>118.59869999999999</v>
      </c>
      <c r="BF72">
        <v>98.581299999999999</v>
      </c>
      <c r="BG72">
        <v>90.359499999999997</v>
      </c>
      <c r="BH72">
        <v>62.581800000000001</v>
      </c>
    </row>
    <row r="73" spans="1:67" x14ac:dyDescent="0.2">
      <c r="A73" t="s">
        <v>31</v>
      </c>
      <c r="B73">
        <v>0</v>
      </c>
      <c r="D73" t="s">
        <v>32</v>
      </c>
      <c r="E73">
        <v>0.92</v>
      </c>
      <c r="G73" t="s">
        <v>33</v>
      </c>
      <c r="H73" t="s">
        <v>205</v>
      </c>
      <c r="I73" t="s">
        <v>35</v>
      </c>
      <c r="J73">
        <v>5.9490999999999996</v>
      </c>
      <c r="K73">
        <v>5.6326999999999998</v>
      </c>
      <c r="L73">
        <v>13.284800000000001</v>
      </c>
      <c r="M73">
        <v>20.415199999999999</v>
      </c>
      <c r="N73">
        <v>10.7334</v>
      </c>
      <c r="O73">
        <v>44.830300000000001</v>
      </c>
      <c r="P73">
        <v>0.14030000000000001</v>
      </c>
      <c r="Q73">
        <f>L73-N73</f>
        <v>2.551400000000001</v>
      </c>
      <c r="R73">
        <f>M73-N73</f>
        <v>9.6817999999999991</v>
      </c>
      <c r="S73">
        <f>(Q73/R73)*100</f>
        <v>26.352537751244615</v>
      </c>
      <c r="T73">
        <f>(S73*0.01)+1.5</f>
        <v>1.7635253775124462</v>
      </c>
      <c r="U73" s="9"/>
      <c r="V73" t="s">
        <v>41</v>
      </c>
      <c r="W73">
        <v>5</v>
      </c>
      <c r="X73" t="s">
        <v>42</v>
      </c>
      <c r="Y73" t="s">
        <v>43</v>
      </c>
      <c r="Z73">
        <v>-2</v>
      </c>
      <c r="AA73" t="s">
        <v>44</v>
      </c>
      <c r="AB73" t="s">
        <v>33</v>
      </c>
      <c r="AC73" t="s">
        <v>202</v>
      </c>
      <c r="AD73" t="s">
        <v>35</v>
      </c>
      <c r="AE73">
        <v>-1.7813000000000001</v>
      </c>
      <c r="AF73">
        <v>17.513400000000001</v>
      </c>
      <c r="AG73">
        <v>56.766100000000002</v>
      </c>
      <c r="AH73">
        <v>12.034800000000001</v>
      </c>
      <c r="AI73">
        <v>17.8721</v>
      </c>
      <c r="AJ73">
        <v>27.8398</v>
      </c>
      <c r="AK73">
        <v>37.161000000000001</v>
      </c>
      <c r="AL73">
        <v>54.466900000000003</v>
      </c>
      <c r="AM73">
        <v>6.1882999999999999</v>
      </c>
      <c r="AP73" s="16"/>
      <c r="AR73" s="9"/>
      <c r="AS73" s="16" t="s">
        <v>31</v>
      </c>
      <c r="AT73" s="16">
        <v>0</v>
      </c>
      <c r="AU73" s="16"/>
      <c r="AV73" t="s">
        <v>32</v>
      </c>
      <c r="AW73">
        <v>0.92</v>
      </c>
      <c r="AY73" t="s">
        <v>33</v>
      </c>
      <c r="AZ73" t="s">
        <v>205</v>
      </c>
      <c r="BA73" t="s">
        <v>35</v>
      </c>
      <c r="BB73">
        <v>4.9911000000000003</v>
      </c>
      <c r="BC73">
        <v>4.4440999999999997</v>
      </c>
      <c r="BD73">
        <v>11.5869</v>
      </c>
      <c r="BE73">
        <v>16.250900000000001</v>
      </c>
      <c r="BF73">
        <v>8.5409000000000006</v>
      </c>
      <c r="BG73">
        <v>26.925599999999999</v>
      </c>
      <c r="BH73">
        <v>0.217</v>
      </c>
    </row>
    <row r="74" spans="1:67" x14ac:dyDescent="0.2">
      <c r="A74" t="s">
        <v>36</v>
      </c>
      <c r="B74">
        <v>2.5</v>
      </c>
      <c r="C74" t="s">
        <v>37</v>
      </c>
      <c r="D74" t="s">
        <v>38</v>
      </c>
      <c r="E74" t="s">
        <v>116</v>
      </c>
      <c r="H74" t="s">
        <v>206</v>
      </c>
      <c r="I74" t="s">
        <v>17</v>
      </c>
      <c r="J74">
        <v>155.56399999999999</v>
      </c>
      <c r="K74">
        <v>-63.549599999999998</v>
      </c>
      <c r="L74">
        <v>67.022800000000004</v>
      </c>
      <c r="M74">
        <v>153.63120000000001</v>
      </c>
      <c r="N74">
        <v>160.82929999999999</v>
      </c>
      <c r="O74">
        <v>176.24639999999999</v>
      </c>
      <c r="P74">
        <v>235.22630000000001</v>
      </c>
      <c r="U74" s="9"/>
      <c r="V74" t="s">
        <v>47</v>
      </c>
      <c r="W74">
        <v>2</v>
      </c>
      <c r="X74" t="s">
        <v>48</v>
      </c>
      <c r="Y74" t="s">
        <v>49</v>
      </c>
      <c r="Z74">
        <v>2.5000000000000001E-2</v>
      </c>
      <c r="AP74" s="16"/>
      <c r="AR74" s="9"/>
      <c r="AS74" s="16" t="s">
        <v>36</v>
      </c>
      <c r="AT74" s="16">
        <v>2.5</v>
      </c>
      <c r="AU74" s="16" t="s">
        <v>37</v>
      </c>
      <c r="AV74" t="s">
        <v>38</v>
      </c>
      <c r="AW74" t="s">
        <v>116</v>
      </c>
      <c r="AZ74" t="s">
        <v>206</v>
      </c>
      <c r="BA74" t="s">
        <v>17</v>
      </c>
      <c r="BB74">
        <v>-165.67160000000001</v>
      </c>
      <c r="BC74">
        <v>-393.28919999999999</v>
      </c>
      <c r="BD74">
        <v>-54.358600000000003</v>
      </c>
      <c r="BE74">
        <v>154.47819999999999</v>
      </c>
      <c r="BF74">
        <v>213.45570000000001</v>
      </c>
      <c r="BG74">
        <v>240.04990000000001</v>
      </c>
      <c r="BH74">
        <v>640.37779999999998</v>
      </c>
    </row>
    <row r="75" spans="1:67" x14ac:dyDescent="0.2">
      <c r="A75" t="s">
        <v>41</v>
      </c>
      <c r="B75">
        <v>5</v>
      </c>
      <c r="C75" t="s">
        <v>42</v>
      </c>
      <c r="D75" t="s">
        <v>43</v>
      </c>
      <c r="E75">
        <v>-2</v>
      </c>
      <c r="F75" t="s">
        <v>44</v>
      </c>
      <c r="H75" t="s">
        <v>208</v>
      </c>
      <c r="I75" t="s">
        <v>35</v>
      </c>
      <c r="J75">
        <v>2.8189000000000002</v>
      </c>
      <c r="K75">
        <v>5.6372999999999998</v>
      </c>
      <c r="L75">
        <v>2.2938000000000001</v>
      </c>
      <c r="M75">
        <v>-7.3616000000000001</v>
      </c>
      <c r="N75">
        <v>6.0027999999999997</v>
      </c>
      <c r="O75">
        <v>48.229500000000002</v>
      </c>
      <c r="P75">
        <v>6.4141000000000004</v>
      </c>
      <c r="U75" s="9"/>
      <c r="AP75" s="16"/>
      <c r="AR75" s="9"/>
      <c r="AS75" s="16" t="s">
        <v>41</v>
      </c>
      <c r="AT75" s="16">
        <v>5</v>
      </c>
      <c r="AU75" s="16" t="s">
        <v>42</v>
      </c>
      <c r="AV75" t="s">
        <v>43</v>
      </c>
      <c r="AW75">
        <v>-2</v>
      </c>
      <c r="AX75" t="s">
        <v>44</v>
      </c>
      <c r="AZ75" t="s">
        <v>208</v>
      </c>
      <c r="BA75" t="s">
        <v>35</v>
      </c>
      <c r="BB75">
        <v>-5.2367999999999997</v>
      </c>
      <c r="BC75">
        <v>4.1791999999999998</v>
      </c>
      <c r="BD75">
        <v>-52.1723</v>
      </c>
      <c r="BE75">
        <v>14.867900000000001</v>
      </c>
      <c r="BF75">
        <v>42.115900000000003</v>
      </c>
      <c r="BG75">
        <v>143.6643</v>
      </c>
      <c r="BH75">
        <v>19.3306</v>
      </c>
    </row>
    <row r="76" spans="1:67" x14ac:dyDescent="0.2">
      <c r="A76" t="s">
        <v>47</v>
      </c>
      <c r="B76">
        <v>2</v>
      </c>
      <c r="C76" t="s">
        <v>48</v>
      </c>
      <c r="D76" t="s">
        <v>49</v>
      </c>
      <c r="E76">
        <v>2.5000000000000001E-2</v>
      </c>
      <c r="U76" s="9"/>
      <c r="V76" s="3" t="s">
        <v>219</v>
      </c>
      <c r="W76" s="3"/>
      <c r="X76" s="3"/>
      <c r="AE76" s="18" t="s">
        <v>135</v>
      </c>
      <c r="AF76" s="18" t="s">
        <v>10</v>
      </c>
      <c r="AG76" s="18" t="s">
        <v>56</v>
      </c>
      <c r="AH76" s="18" t="s">
        <v>57</v>
      </c>
      <c r="AI76" s="18" t="s">
        <v>149</v>
      </c>
      <c r="AJ76" s="18" t="s">
        <v>150</v>
      </c>
      <c r="AK76" s="18" t="s">
        <v>58</v>
      </c>
      <c r="AL76" s="18" t="s">
        <v>151</v>
      </c>
      <c r="AM76" s="18" t="s">
        <v>152</v>
      </c>
      <c r="AP76" s="16"/>
      <c r="AR76" s="9"/>
      <c r="AS76" s="16" t="s">
        <v>47</v>
      </c>
      <c r="AT76" s="16">
        <v>2</v>
      </c>
      <c r="AU76" s="16" t="s">
        <v>48</v>
      </c>
      <c r="AV76" t="s">
        <v>49</v>
      </c>
      <c r="AW76">
        <v>2.5000000000000001E-2</v>
      </c>
    </row>
    <row r="77" spans="1:67" x14ac:dyDescent="0.2">
      <c r="U77" s="9"/>
      <c r="V77" t="s">
        <v>109</v>
      </c>
      <c r="W77" t="s">
        <v>174</v>
      </c>
      <c r="X77" t="s">
        <v>175</v>
      </c>
      <c r="Y77" t="s">
        <v>4</v>
      </c>
      <c r="Z77" t="s">
        <v>5</v>
      </c>
      <c r="AB77" t="s">
        <v>6</v>
      </c>
      <c r="AC77" t="s">
        <v>7</v>
      </c>
      <c r="AD77" t="s">
        <v>8</v>
      </c>
      <c r="AE77">
        <v>1</v>
      </c>
      <c r="AF77">
        <v>2</v>
      </c>
      <c r="AG77">
        <v>3</v>
      </c>
      <c r="AH77">
        <v>4</v>
      </c>
      <c r="AI77">
        <v>5</v>
      </c>
      <c r="AJ77">
        <v>6</v>
      </c>
      <c r="AK77">
        <v>7</v>
      </c>
      <c r="AL77">
        <v>8</v>
      </c>
      <c r="AM77">
        <v>9</v>
      </c>
      <c r="AP77" s="16"/>
      <c r="AR77" s="9"/>
      <c r="AS77" s="16"/>
      <c r="AT77" s="16"/>
      <c r="AU77" s="16"/>
    </row>
    <row r="78" spans="1:67" x14ac:dyDescent="0.2">
      <c r="U78" s="9"/>
      <c r="V78" t="s">
        <v>9</v>
      </c>
      <c r="Y78" t="s">
        <v>11</v>
      </c>
      <c r="Z78">
        <v>30</v>
      </c>
      <c r="AA78" t="s">
        <v>12</v>
      </c>
      <c r="AC78" t="s">
        <v>13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P78" s="16"/>
      <c r="AR78" s="9"/>
    </row>
    <row r="79" spans="1:67" x14ac:dyDescent="0.2">
      <c r="U79" s="9"/>
      <c r="V79" t="s">
        <v>14</v>
      </c>
      <c r="W79" t="s">
        <v>112</v>
      </c>
      <c r="Y79" t="s">
        <v>16</v>
      </c>
      <c r="Z79">
        <v>217.3</v>
      </c>
      <c r="AA79" t="s">
        <v>17</v>
      </c>
      <c r="AC79" t="s">
        <v>18</v>
      </c>
      <c r="AE79" s="1">
        <v>8.2094907407407408E-2</v>
      </c>
      <c r="AF79" s="1">
        <v>9.1874999999999998E-2</v>
      </c>
      <c r="AG79" s="1">
        <v>9.9884259259259256E-2</v>
      </c>
      <c r="AH79" s="1">
        <v>0.10682870370370372</v>
      </c>
      <c r="AI79" s="1">
        <v>0.11074074074074074</v>
      </c>
      <c r="AJ79" s="1">
        <v>0.11474537037037037</v>
      </c>
      <c r="AK79" s="1">
        <v>0.1228587962962963</v>
      </c>
      <c r="AL79" s="1">
        <v>0.1305787037037037</v>
      </c>
      <c r="AM79" s="1">
        <v>0.14894675925925926</v>
      </c>
      <c r="AP79" s="16"/>
      <c r="AR79" s="9"/>
    </row>
    <row r="80" spans="1:67" x14ac:dyDescent="0.2">
      <c r="U80" s="9"/>
      <c r="V80" t="s">
        <v>19</v>
      </c>
      <c r="W80" t="s">
        <v>15</v>
      </c>
      <c r="Y80" t="s">
        <v>21</v>
      </c>
      <c r="Z80">
        <v>1.8892</v>
      </c>
      <c r="AA80" t="s">
        <v>22</v>
      </c>
      <c r="AC80" t="s">
        <v>23</v>
      </c>
      <c r="AE80" s="1">
        <v>8.2488425925925923E-2</v>
      </c>
      <c r="AF80" s="1">
        <v>9.2557870370370374E-2</v>
      </c>
      <c r="AG80" s="1">
        <v>0.1001851851851852</v>
      </c>
      <c r="AH80" s="1">
        <v>0.1079976851851852</v>
      </c>
      <c r="AI80" s="1">
        <v>0.11112268518518519</v>
      </c>
      <c r="AJ80" s="1">
        <v>0.11542824074074075</v>
      </c>
      <c r="AK80" s="1">
        <v>0.12305555555555554</v>
      </c>
      <c r="AL80" s="1">
        <v>0.13155092592592593</v>
      </c>
      <c r="AM80" s="1">
        <v>0.14962962962962964</v>
      </c>
      <c r="AP80" s="16"/>
      <c r="AR80" s="9"/>
      <c r="BN80" t="s">
        <v>239</v>
      </c>
    </row>
    <row r="81" spans="1:74" x14ac:dyDescent="0.2">
      <c r="U81" s="9"/>
      <c r="V81" t="s">
        <v>24</v>
      </c>
      <c r="W81" t="s">
        <v>113</v>
      </c>
      <c r="Y81" t="s">
        <v>25</v>
      </c>
      <c r="Z81">
        <v>0</v>
      </c>
      <c r="AA81" t="s">
        <v>22</v>
      </c>
      <c r="AC81" t="s">
        <v>26</v>
      </c>
      <c r="AE81">
        <v>17</v>
      </c>
      <c r="AF81">
        <v>30</v>
      </c>
      <c r="AG81">
        <v>12</v>
      </c>
      <c r="AH81">
        <v>51</v>
      </c>
      <c r="AI81">
        <v>17</v>
      </c>
      <c r="AJ81">
        <v>30</v>
      </c>
      <c r="AK81">
        <v>8</v>
      </c>
      <c r="AL81">
        <v>43</v>
      </c>
      <c r="AM81">
        <v>30</v>
      </c>
      <c r="AP81" s="16"/>
      <c r="AR81" s="9"/>
      <c r="BN81">
        <v>12.491300000000001</v>
      </c>
      <c r="BO81">
        <v>11.417400000000001</v>
      </c>
      <c r="BP81">
        <v>34.711799999999997</v>
      </c>
      <c r="BQ81">
        <v>41.030500000000004</v>
      </c>
      <c r="BR81">
        <v>21.992699999999999</v>
      </c>
      <c r="BS81">
        <v>17.011399999999998</v>
      </c>
      <c r="BT81">
        <v>95.775000000000006</v>
      </c>
      <c r="BU81">
        <v>6.5124000000000004</v>
      </c>
      <c r="BV81">
        <v>0.66800000000000004</v>
      </c>
    </row>
    <row r="82" spans="1:74" x14ac:dyDescent="0.2">
      <c r="U82" s="9"/>
      <c r="V82" t="s">
        <v>27</v>
      </c>
      <c r="W82">
        <v>0</v>
      </c>
      <c r="Y82" t="s">
        <v>28</v>
      </c>
      <c r="Z82">
        <v>101.3</v>
      </c>
      <c r="AA82" t="s">
        <v>29</v>
      </c>
      <c r="AC82" t="s">
        <v>176</v>
      </c>
      <c r="AD82" t="s">
        <v>17</v>
      </c>
      <c r="AE82">
        <v>212.3297</v>
      </c>
      <c r="AF82">
        <v>205.79769999999999</v>
      </c>
      <c r="AG82">
        <v>196.4436</v>
      </c>
      <c r="AH82">
        <v>180.25319999999999</v>
      </c>
      <c r="AI82">
        <v>174.37</v>
      </c>
      <c r="AJ82">
        <v>169.2843</v>
      </c>
      <c r="AK82">
        <v>142.24809999999999</v>
      </c>
      <c r="AL82">
        <v>138.98140000000001</v>
      </c>
      <c r="AM82">
        <v>135.8254</v>
      </c>
      <c r="AP82" s="16"/>
      <c r="AR82" s="9"/>
      <c r="BN82">
        <v>4.59</v>
      </c>
      <c r="BO82">
        <v>4.5853999999999999</v>
      </c>
      <c r="BP82">
        <v>13.2118</v>
      </c>
      <c r="BQ82">
        <v>16.218900000000001</v>
      </c>
      <c r="BR82">
        <v>8.7569999999999997</v>
      </c>
      <c r="BS82">
        <v>7.4546999999999999</v>
      </c>
      <c r="BT82">
        <v>28.7165</v>
      </c>
      <c r="BU82">
        <v>-0.16539999999999999</v>
      </c>
      <c r="BV82">
        <v>0.5857</v>
      </c>
    </row>
    <row r="83" spans="1:74" x14ac:dyDescent="0.2">
      <c r="U83" t="s">
        <v>231</v>
      </c>
      <c r="V83" t="s">
        <v>31</v>
      </c>
      <c r="W83">
        <v>0</v>
      </c>
      <c r="Y83" t="s">
        <v>32</v>
      </c>
      <c r="Z83">
        <v>0.92</v>
      </c>
      <c r="AC83" t="s">
        <v>177</v>
      </c>
      <c r="AD83" t="s">
        <v>35</v>
      </c>
      <c r="AE83">
        <v>3.1827000000000001</v>
      </c>
      <c r="AF83">
        <v>3.2513000000000001</v>
      </c>
      <c r="AG83">
        <v>8.7416</v>
      </c>
      <c r="AH83">
        <v>11.0456</v>
      </c>
      <c r="AI83">
        <v>5.1962000000000002</v>
      </c>
      <c r="AJ83">
        <v>6.2157</v>
      </c>
      <c r="AK83">
        <v>19.777899999999999</v>
      </c>
      <c r="AL83">
        <v>0.69550000000000001</v>
      </c>
      <c r="AM83">
        <v>0.82820000000000005</v>
      </c>
      <c r="AP83" s="16"/>
      <c r="BN83">
        <f>AVERAGE(BN81:BN82)</f>
        <v>8.5406499999999994</v>
      </c>
      <c r="BO83">
        <f t="shared" ref="BO83:BV83" si="5">AVERAGE(BO81:BO82)</f>
        <v>8.0014000000000003</v>
      </c>
      <c r="BP83">
        <f t="shared" si="5"/>
        <v>23.961799999999997</v>
      </c>
      <c r="BQ83">
        <f t="shared" si="5"/>
        <v>28.624700000000004</v>
      </c>
      <c r="BR83">
        <f t="shared" si="5"/>
        <v>15.374849999999999</v>
      </c>
      <c r="BS83">
        <f t="shared" si="5"/>
        <v>12.233049999999999</v>
      </c>
      <c r="BT83">
        <f t="shared" si="5"/>
        <v>62.245750000000001</v>
      </c>
      <c r="BU83">
        <f t="shared" si="5"/>
        <v>3.1735000000000002</v>
      </c>
      <c r="BV83">
        <f t="shared" si="5"/>
        <v>0.62685000000000002</v>
      </c>
    </row>
    <row r="84" spans="1:74" x14ac:dyDescent="0.2">
      <c r="V84" t="s">
        <v>36</v>
      </c>
      <c r="W84">
        <v>2.5</v>
      </c>
      <c r="X84" t="s">
        <v>37</v>
      </c>
      <c r="Y84" t="s">
        <v>38</v>
      </c>
      <c r="Z84" t="s">
        <v>116</v>
      </c>
      <c r="AC84" t="s">
        <v>178</v>
      </c>
      <c r="AD84" t="s">
        <v>17</v>
      </c>
      <c r="AE84">
        <v>101.6957</v>
      </c>
      <c r="AF84">
        <v>-25.3505</v>
      </c>
      <c r="AG84">
        <v>285.66489999999999</v>
      </c>
      <c r="AH84">
        <v>628.52739999999994</v>
      </c>
      <c r="AI84">
        <v>659.15650000000005</v>
      </c>
      <c r="AJ84">
        <v>693.08759999999995</v>
      </c>
      <c r="AK84">
        <v>807.81899999999996</v>
      </c>
      <c r="AL84">
        <v>967.54100000000005</v>
      </c>
      <c r="AM84">
        <v>1009.178</v>
      </c>
      <c r="AP84" s="16"/>
    </row>
    <row r="85" spans="1:74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t="s">
        <v>41</v>
      </c>
      <c r="W85">
        <v>5</v>
      </c>
      <c r="X85" t="s">
        <v>42</v>
      </c>
      <c r="Y85" t="s">
        <v>43</v>
      </c>
      <c r="Z85">
        <v>-2</v>
      </c>
      <c r="AA85" t="s">
        <v>44</v>
      </c>
      <c r="AB85" t="s">
        <v>33</v>
      </c>
      <c r="AC85" t="s">
        <v>179</v>
      </c>
      <c r="AD85" t="s">
        <v>44</v>
      </c>
      <c r="AE85">
        <v>34.879100000000001</v>
      </c>
      <c r="AF85">
        <v>2.2155999999999998</v>
      </c>
      <c r="AG85">
        <v>348.08019999999999</v>
      </c>
      <c r="AH85">
        <v>-22.497800000000002</v>
      </c>
      <c r="AI85">
        <v>204.459</v>
      </c>
      <c r="AJ85">
        <v>59.145899999999997</v>
      </c>
      <c r="AK85">
        <v>217.339</v>
      </c>
      <c r="AL85">
        <v>88.636899999999997</v>
      </c>
      <c r="AM85">
        <v>18.616499999999998</v>
      </c>
      <c r="AP85" s="16"/>
    </row>
    <row r="86" spans="1:7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t="s">
        <v>47</v>
      </c>
      <c r="W86">
        <v>2</v>
      </c>
      <c r="X86" t="s">
        <v>48</v>
      </c>
      <c r="Y86" t="s">
        <v>49</v>
      </c>
      <c r="Z86">
        <v>2.5000000000000001E-2</v>
      </c>
      <c r="AP86" s="16"/>
    </row>
    <row r="87" spans="1:74" x14ac:dyDescent="0.2">
      <c r="AP87" s="16"/>
    </row>
    <row r="88" spans="1:74" x14ac:dyDescent="0.2">
      <c r="V88" s="3" t="s">
        <v>215</v>
      </c>
      <c r="W88" s="3"/>
      <c r="X88" s="3"/>
      <c r="AE88" s="18" t="s">
        <v>135</v>
      </c>
      <c r="AF88" s="18" t="s">
        <v>10</v>
      </c>
      <c r="AG88" s="18" t="s">
        <v>56</v>
      </c>
      <c r="AH88" s="18" t="s">
        <v>57</v>
      </c>
      <c r="AI88" s="18" t="s">
        <v>149</v>
      </c>
      <c r="AJ88" s="18" t="s">
        <v>150</v>
      </c>
      <c r="AK88" s="18" t="s">
        <v>58</v>
      </c>
      <c r="AL88" s="18" t="s">
        <v>151</v>
      </c>
      <c r="AM88" s="18" t="s">
        <v>152</v>
      </c>
      <c r="AP88" s="16"/>
    </row>
    <row r="89" spans="1:74" x14ac:dyDescent="0.2">
      <c r="V89" t="s">
        <v>1</v>
      </c>
      <c r="W89" t="s">
        <v>66</v>
      </c>
      <c r="X89" t="s">
        <v>67</v>
      </c>
      <c r="Y89" t="s">
        <v>4</v>
      </c>
      <c r="Z89" t="s">
        <v>5</v>
      </c>
      <c r="AB89" t="s">
        <v>6</v>
      </c>
      <c r="AC89" t="s">
        <v>7</v>
      </c>
      <c r="AD89" t="s">
        <v>8</v>
      </c>
      <c r="AE89">
        <v>1</v>
      </c>
      <c r="AF89">
        <v>2</v>
      </c>
      <c r="AG89">
        <v>3</v>
      </c>
      <c r="AH89">
        <v>4</v>
      </c>
      <c r="AI89">
        <v>5</v>
      </c>
      <c r="AJ89">
        <v>6</v>
      </c>
      <c r="AK89">
        <v>7</v>
      </c>
      <c r="AL89">
        <v>8</v>
      </c>
      <c r="AM89">
        <v>9</v>
      </c>
      <c r="AP89" s="16"/>
    </row>
    <row r="90" spans="1:74" x14ac:dyDescent="0.2">
      <c r="V90" t="s">
        <v>9</v>
      </c>
      <c r="W90" t="s">
        <v>51</v>
      </c>
      <c r="Y90" t="s">
        <v>11</v>
      </c>
      <c r="Z90">
        <v>15.0001</v>
      </c>
      <c r="AA90" t="s">
        <v>12</v>
      </c>
      <c r="AC90" t="s">
        <v>13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P90" s="16"/>
    </row>
    <row r="91" spans="1:74" x14ac:dyDescent="0.2">
      <c r="V91" t="s">
        <v>14</v>
      </c>
      <c r="W91" t="s">
        <v>216</v>
      </c>
      <c r="Y91" t="s">
        <v>16</v>
      </c>
      <c r="Z91">
        <v>289.31</v>
      </c>
      <c r="AA91" t="s">
        <v>17</v>
      </c>
      <c r="AC91" t="s">
        <v>18</v>
      </c>
      <c r="AE91" s="1">
        <v>7.3819444444444438E-2</v>
      </c>
      <c r="AF91" s="1">
        <v>8.070601851851851E-2</v>
      </c>
      <c r="AG91" s="1">
        <v>8.5740740740740742E-2</v>
      </c>
      <c r="AH91" s="1">
        <v>9.3726851851851853E-2</v>
      </c>
      <c r="AI91" s="1">
        <v>0.10041666666666667</v>
      </c>
      <c r="AJ91" s="1">
        <v>0.10980324074074073</v>
      </c>
      <c r="AK91" s="1">
        <v>0.11457175925925926</v>
      </c>
      <c r="AL91" s="1">
        <v>0.11875000000000001</v>
      </c>
      <c r="AM91" s="1">
        <v>0.13556712962962963</v>
      </c>
      <c r="AP91" s="16"/>
    </row>
    <row r="92" spans="1:74" x14ac:dyDescent="0.2">
      <c r="V92" t="s">
        <v>19</v>
      </c>
      <c r="W92" t="s">
        <v>217</v>
      </c>
      <c r="Y92" t="s">
        <v>21</v>
      </c>
      <c r="Z92">
        <v>1.37</v>
      </c>
      <c r="AA92" t="s">
        <v>22</v>
      </c>
      <c r="AC92" t="s">
        <v>23</v>
      </c>
      <c r="AE92" s="1">
        <v>7.5289351851851857E-2</v>
      </c>
      <c r="AF92" s="1">
        <v>8.143518518518518E-2</v>
      </c>
      <c r="AG92" s="1">
        <v>8.6296296296296301E-2</v>
      </c>
      <c r="AH92" s="1">
        <v>9.4456018518518522E-2</v>
      </c>
      <c r="AI92" s="1">
        <v>0.10123842592592593</v>
      </c>
      <c r="AJ92" s="1">
        <v>0.11034722222222222</v>
      </c>
      <c r="AK92" s="1">
        <v>0.11503472222222222</v>
      </c>
      <c r="AL92" s="1">
        <v>0.11920138888888888</v>
      </c>
      <c r="AM92" s="1">
        <v>0.13629629629629628</v>
      </c>
      <c r="AP92" s="16"/>
    </row>
    <row r="93" spans="1:74" x14ac:dyDescent="0.2">
      <c r="V93" t="s">
        <v>24</v>
      </c>
      <c r="Y93" t="s">
        <v>25</v>
      </c>
      <c r="Z93">
        <v>2.5000000000000001E-3</v>
      </c>
      <c r="AA93" t="s">
        <v>22</v>
      </c>
      <c r="AC93" t="s">
        <v>26</v>
      </c>
      <c r="AE93">
        <v>63</v>
      </c>
      <c r="AF93">
        <v>31</v>
      </c>
      <c r="AG93">
        <v>23</v>
      </c>
      <c r="AH93">
        <v>32</v>
      </c>
      <c r="AI93">
        <v>35</v>
      </c>
      <c r="AJ93">
        <v>24</v>
      </c>
      <c r="AK93">
        <v>20</v>
      </c>
      <c r="AL93">
        <v>20</v>
      </c>
      <c r="AM93">
        <v>32</v>
      </c>
      <c r="AP93" s="16"/>
    </row>
    <row r="94" spans="1:74" x14ac:dyDescent="0.2">
      <c r="V94" t="s">
        <v>27</v>
      </c>
      <c r="W94">
        <v>0</v>
      </c>
      <c r="Y94" t="s">
        <v>28</v>
      </c>
      <c r="Z94">
        <v>101.1</v>
      </c>
      <c r="AA94" t="s">
        <v>29</v>
      </c>
      <c r="AC94" t="s">
        <v>70</v>
      </c>
      <c r="AD94" t="s">
        <v>17</v>
      </c>
      <c r="AE94">
        <v>278.57119999999998</v>
      </c>
      <c r="AF94">
        <v>274.61250000000001</v>
      </c>
      <c r="AG94">
        <v>268.10989999999998</v>
      </c>
      <c r="AH94">
        <v>250.24860000000001</v>
      </c>
      <c r="AI94">
        <v>240.1515</v>
      </c>
      <c r="AJ94">
        <v>203.84370000000001</v>
      </c>
      <c r="AK94">
        <v>196.51560000000001</v>
      </c>
      <c r="AL94">
        <v>195.8545</v>
      </c>
      <c r="AM94">
        <v>193.1893</v>
      </c>
      <c r="AP94" s="16"/>
    </row>
    <row r="95" spans="1:74" x14ac:dyDescent="0.2">
      <c r="V95" t="s">
        <v>31</v>
      </c>
      <c r="W95">
        <v>0</v>
      </c>
      <c r="Y95" t="s">
        <v>32</v>
      </c>
      <c r="Z95">
        <v>0.92</v>
      </c>
      <c r="AC95" t="s">
        <v>71</v>
      </c>
      <c r="AD95" t="s">
        <v>35</v>
      </c>
      <c r="AE95">
        <v>3.1539000000000001</v>
      </c>
      <c r="AF95">
        <v>2.8199000000000001</v>
      </c>
      <c r="AG95">
        <v>10.7325</v>
      </c>
      <c r="AH95">
        <v>10.9429</v>
      </c>
      <c r="AI95">
        <v>4.8985000000000003</v>
      </c>
      <c r="AJ95">
        <v>27.5167</v>
      </c>
      <c r="AK95">
        <v>0.91820000000000002</v>
      </c>
      <c r="AL95">
        <v>0.83779999999999999</v>
      </c>
      <c r="AM95">
        <v>0.71140000000000003</v>
      </c>
      <c r="AP95" s="16"/>
    </row>
    <row r="96" spans="1:74" x14ac:dyDescent="0.2">
      <c r="V96" t="s">
        <v>36</v>
      </c>
      <c r="W96">
        <v>2.5</v>
      </c>
      <c r="X96" t="s">
        <v>37</v>
      </c>
      <c r="Y96" t="s">
        <v>38</v>
      </c>
      <c r="Z96" t="s">
        <v>72</v>
      </c>
      <c r="AC96" t="s">
        <v>73</v>
      </c>
      <c r="AD96" t="s">
        <v>17</v>
      </c>
      <c r="AE96">
        <v>-318.03030000000001</v>
      </c>
      <c r="AF96">
        <v>-147.0077</v>
      </c>
      <c r="AG96">
        <v>292.4119</v>
      </c>
      <c r="AH96">
        <v>644.65729999999996</v>
      </c>
      <c r="AI96">
        <v>732.9135</v>
      </c>
      <c r="AJ96">
        <v>924.09709999999995</v>
      </c>
      <c r="AK96">
        <v>1591.2925</v>
      </c>
      <c r="AL96">
        <v>1927.5089</v>
      </c>
      <c r="AM96">
        <v>2104.8496</v>
      </c>
      <c r="AP96" s="16"/>
    </row>
    <row r="97" spans="22:42" x14ac:dyDescent="0.2">
      <c r="V97" t="s">
        <v>41</v>
      </c>
      <c r="W97">
        <v>5</v>
      </c>
      <c r="X97" t="s">
        <v>42</v>
      </c>
      <c r="Y97" t="s">
        <v>43</v>
      </c>
      <c r="Z97">
        <v>-2.5219</v>
      </c>
      <c r="AA97" t="s">
        <v>44</v>
      </c>
      <c r="AB97" t="s">
        <v>33</v>
      </c>
      <c r="AC97" t="s">
        <v>84</v>
      </c>
      <c r="AD97" t="s">
        <v>35</v>
      </c>
      <c r="AE97">
        <v>-32.690899999999999</v>
      </c>
      <c r="AF97">
        <v>-20.619299999999999</v>
      </c>
      <c r="AG97">
        <v>-142.50640000000001</v>
      </c>
      <c r="AH97">
        <v>-77.864199999999997</v>
      </c>
      <c r="AI97">
        <v>-19.443300000000001</v>
      </c>
      <c r="AJ97">
        <v>355.40649999999999</v>
      </c>
      <c r="AK97">
        <v>645.22439999999995</v>
      </c>
      <c r="AL97">
        <v>220.04900000000001</v>
      </c>
      <c r="AM97">
        <v>25.124300000000002</v>
      </c>
      <c r="AP97" s="16"/>
    </row>
    <row r="98" spans="22:42" x14ac:dyDescent="0.2">
      <c r="V98" t="s">
        <v>47</v>
      </c>
      <c r="W98">
        <v>2</v>
      </c>
      <c r="X98" t="s">
        <v>48</v>
      </c>
      <c r="Y98" t="s">
        <v>49</v>
      </c>
      <c r="Z98">
        <v>2.3400000000000001E-2</v>
      </c>
      <c r="AP98" s="16"/>
    </row>
    <row r="99" spans="22:42" x14ac:dyDescent="0.2">
      <c r="AP99" s="16"/>
    </row>
    <row r="100" spans="22:42" x14ac:dyDescent="0.2">
      <c r="V100" s="3" t="s">
        <v>215</v>
      </c>
      <c r="W100" s="3"/>
      <c r="X100" s="3"/>
      <c r="AE100" s="18" t="s">
        <v>135</v>
      </c>
      <c r="AF100" s="18" t="s">
        <v>10</v>
      </c>
      <c r="AG100" s="18" t="s">
        <v>56</v>
      </c>
      <c r="AH100" s="18" t="s">
        <v>57</v>
      </c>
      <c r="AI100" s="18" t="s">
        <v>149</v>
      </c>
      <c r="AJ100" s="18" t="s">
        <v>150</v>
      </c>
      <c r="AK100" s="18" t="s">
        <v>58</v>
      </c>
      <c r="AL100" s="18" t="s">
        <v>151</v>
      </c>
      <c r="AM100" s="18" t="s">
        <v>152</v>
      </c>
      <c r="AP100" s="16"/>
    </row>
    <row r="101" spans="22:42" x14ac:dyDescent="0.2">
      <c r="V101" t="s">
        <v>1</v>
      </c>
      <c r="W101" t="s">
        <v>66</v>
      </c>
      <c r="X101" t="s">
        <v>77</v>
      </c>
      <c r="Y101" t="s">
        <v>4</v>
      </c>
      <c r="Z101" t="s">
        <v>5</v>
      </c>
      <c r="AB101" t="s">
        <v>6</v>
      </c>
      <c r="AC101" t="s">
        <v>7</v>
      </c>
      <c r="AD101" t="s">
        <v>8</v>
      </c>
      <c r="AE101">
        <v>1</v>
      </c>
      <c r="AF101">
        <v>2</v>
      </c>
      <c r="AG101">
        <v>3</v>
      </c>
      <c r="AH101">
        <v>4</v>
      </c>
      <c r="AI101">
        <v>5</v>
      </c>
      <c r="AJ101">
        <v>6</v>
      </c>
      <c r="AK101">
        <v>7</v>
      </c>
      <c r="AL101">
        <v>8</v>
      </c>
      <c r="AM101">
        <v>9</v>
      </c>
      <c r="AP101" s="16"/>
    </row>
    <row r="102" spans="22:42" x14ac:dyDescent="0.2">
      <c r="V102" t="s">
        <v>9</v>
      </c>
      <c r="W102" t="s">
        <v>51</v>
      </c>
      <c r="Y102" t="s">
        <v>11</v>
      </c>
      <c r="Z102">
        <v>15.0001</v>
      </c>
      <c r="AA102" t="s">
        <v>12</v>
      </c>
      <c r="AC102" t="s">
        <v>13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P102" s="16"/>
    </row>
    <row r="103" spans="22:42" x14ac:dyDescent="0.2">
      <c r="V103" t="s">
        <v>14</v>
      </c>
      <c r="W103" t="s">
        <v>218</v>
      </c>
      <c r="Y103" t="s">
        <v>16</v>
      </c>
      <c r="Z103">
        <v>289.31</v>
      </c>
      <c r="AA103" t="s">
        <v>17</v>
      </c>
      <c r="AC103" t="s">
        <v>18</v>
      </c>
      <c r="AE103" s="1">
        <v>7.6666666666666661E-2</v>
      </c>
      <c r="AF103" s="1">
        <v>8.143518518518518E-2</v>
      </c>
      <c r="AG103" s="1">
        <v>8.5995370370370375E-2</v>
      </c>
      <c r="AH103" s="1">
        <v>9.3634259259259264E-2</v>
      </c>
      <c r="AI103" s="1">
        <v>9.9641203703703704E-2</v>
      </c>
      <c r="AJ103" s="1">
        <v>0.10201388888888889</v>
      </c>
      <c r="AK103" s="1">
        <v>0.10980324074074073</v>
      </c>
      <c r="AL103" s="1">
        <v>0.11990740740740741</v>
      </c>
      <c r="AM103" s="1">
        <v>0.13519675925925925</v>
      </c>
      <c r="AP103" s="16"/>
    </row>
    <row r="104" spans="22:42" x14ac:dyDescent="0.2">
      <c r="V104" t="s">
        <v>19</v>
      </c>
      <c r="W104" t="s">
        <v>217</v>
      </c>
      <c r="Y104" t="s">
        <v>21</v>
      </c>
      <c r="Z104">
        <v>1.1983999999999999</v>
      </c>
      <c r="AA104" t="s">
        <v>22</v>
      </c>
      <c r="AC104" t="s">
        <v>23</v>
      </c>
      <c r="AE104" s="1">
        <v>7.7037037037037029E-2</v>
      </c>
      <c r="AF104" s="1">
        <v>8.189814814814815E-2</v>
      </c>
      <c r="AG104" s="1">
        <v>8.6180555555555552E-2</v>
      </c>
      <c r="AH104" s="1">
        <v>9.408564814814814E-2</v>
      </c>
      <c r="AI104" s="1">
        <v>0.1001851851851852</v>
      </c>
      <c r="AJ104" s="1">
        <v>0.10256944444444445</v>
      </c>
      <c r="AK104" s="1">
        <v>0.11006944444444444</v>
      </c>
      <c r="AL104" s="1">
        <v>0.12009259259259258</v>
      </c>
      <c r="AM104" s="1">
        <v>0.13565972222222222</v>
      </c>
      <c r="AP104" s="16"/>
    </row>
    <row r="105" spans="22:42" x14ac:dyDescent="0.2">
      <c r="V105" t="s">
        <v>24</v>
      </c>
      <c r="Y105" t="s">
        <v>25</v>
      </c>
      <c r="Z105">
        <v>2.01E-2</v>
      </c>
      <c r="AA105" t="s">
        <v>22</v>
      </c>
      <c r="AC105" t="s">
        <v>26</v>
      </c>
      <c r="AE105">
        <v>16</v>
      </c>
      <c r="AF105">
        <v>20</v>
      </c>
      <c r="AG105">
        <v>8</v>
      </c>
      <c r="AH105">
        <v>20</v>
      </c>
      <c r="AI105">
        <v>24</v>
      </c>
      <c r="AJ105">
        <v>23</v>
      </c>
      <c r="AK105">
        <v>12</v>
      </c>
      <c r="AL105">
        <v>8</v>
      </c>
      <c r="AM105">
        <v>20</v>
      </c>
      <c r="AP105" s="16"/>
    </row>
    <row r="106" spans="22:42" x14ac:dyDescent="0.2">
      <c r="V106" t="s">
        <v>27</v>
      </c>
      <c r="W106">
        <v>0</v>
      </c>
      <c r="Y106" t="s">
        <v>28</v>
      </c>
      <c r="Z106">
        <v>101.1</v>
      </c>
      <c r="AA106" t="s">
        <v>29</v>
      </c>
      <c r="AC106" t="s">
        <v>78</v>
      </c>
      <c r="AD106" t="s">
        <v>17</v>
      </c>
      <c r="AE106">
        <v>280.98129999999998</v>
      </c>
      <c r="AF106">
        <v>278.77120000000002</v>
      </c>
      <c r="AG106">
        <v>274.99810000000002</v>
      </c>
      <c r="AH106">
        <v>263.70699999999999</v>
      </c>
      <c r="AI106">
        <v>255.5341</v>
      </c>
      <c r="AJ106">
        <v>253.2449</v>
      </c>
      <c r="AK106">
        <v>231.80709999999999</v>
      </c>
      <c r="AL106">
        <v>223.94409999999999</v>
      </c>
      <c r="AM106">
        <v>221.24090000000001</v>
      </c>
      <c r="AP106" s="16"/>
    </row>
    <row r="107" spans="22:42" x14ac:dyDescent="0.2">
      <c r="V107" t="s">
        <v>31</v>
      </c>
      <c r="W107">
        <v>0</v>
      </c>
      <c r="Y107" t="s">
        <v>32</v>
      </c>
      <c r="Z107">
        <v>0.92</v>
      </c>
      <c r="AC107" t="s">
        <v>79</v>
      </c>
      <c r="AD107" t="s">
        <v>35</v>
      </c>
      <c r="AE107">
        <v>2.1238000000000001</v>
      </c>
      <c r="AF107">
        <v>2.1901000000000002</v>
      </c>
      <c r="AG107">
        <v>6.3714000000000004</v>
      </c>
      <c r="AH107">
        <v>7.8616999999999999</v>
      </c>
      <c r="AI107">
        <v>5.6429999999999998</v>
      </c>
      <c r="AJ107">
        <v>4.3041999999999998</v>
      </c>
      <c r="AK107">
        <v>16.352</v>
      </c>
      <c r="AL107">
        <v>0.8962</v>
      </c>
      <c r="AM107">
        <v>1.2571000000000001</v>
      </c>
      <c r="AP107" s="16"/>
    </row>
    <row r="108" spans="22:42" x14ac:dyDescent="0.2">
      <c r="V108" t="s">
        <v>36</v>
      </c>
      <c r="W108">
        <v>2.5</v>
      </c>
      <c r="X108" t="s">
        <v>37</v>
      </c>
      <c r="Y108" t="s">
        <v>38</v>
      </c>
      <c r="Z108" t="s">
        <v>72</v>
      </c>
      <c r="AC108" t="s">
        <v>80</v>
      </c>
      <c r="AD108" t="s">
        <v>17</v>
      </c>
      <c r="AE108">
        <v>-3335.2280999999998</v>
      </c>
      <c r="AF108">
        <v>-6922.3843999999999</v>
      </c>
      <c r="AG108">
        <v>-5056.9983000000002</v>
      </c>
      <c r="AH108">
        <v>-3783.5725000000002</v>
      </c>
      <c r="AI108">
        <v>-3627.5142999999998</v>
      </c>
      <c r="AJ108">
        <v>-3471.1174999999998</v>
      </c>
      <c r="AK108">
        <v>-1127.4553000000001</v>
      </c>
      <c r="AL108">
        <v>2575.1473000000001</v>
      </c>
      <c r="AM108">
        <v>3864.8688999999999</v>
      </c>
      <c r="AP108" s="16"/>
    </row>
    <row r="109" spans="22:42" x14ac:dyDescent="0.2">
      <c r="V109" t="s">
        <v>41</v>
      </c>
      <c r="W109">
        <v>5</v>
      </c>
      <c r="X109" t="s">
        <v>42</v>
      </c>
      <c r="Y109" t="s">
        <v>43</v>
      </c>
      <c r="Z109">
        <v>-3.5339</v>
      </c>
      <c r="AA109" t="s">
        <v>44</v>
      </c>
      <c r="AB109" t="s">
        <v>33</v>
      </c>
      <c r="AC109" t="s">
        <v>85</v>
      </c>
      <c r="AD109" t="s">
        <v>35</v>
      </c>
      <c r="AE109">
        <v>-234.77500000000001</v>
      </c>
      <c r="AF109">
        <v>-93.805499999999995</v>
      </c>
      <c r="AG109">
        <v>-1352.7635</v>
      </c>
      <c r="AH109">
        <v>52.2303</v>
      </c>
      <c r="AI109">
        <v>218.55459999999999</v>
      </c>
      <c r="AJ109">
        <v>361.52420000000001</v>
      </c>
      <c r="AK109">
        <v>1997.7491</v>
      </c>
      <c r="AL109">
        <v>732.61630000000002</v>
      </c>
      <c r="AM109">
        <v>263.2405</v>
      </c>
      <c r="AP109" s="16"/>
    </row>
    <row r="110" spans="22:42" x14ac:dyDescent="0.2">
      <c r="V110" t="s">
        <v>47</v>
      </c>
      <c r="W110">
        <v>2</v>
      </c>
      <c r="X110" t="s">
        <v>48</v>
      </c>
      <c r="Y110" t="s">
        <v>49</v>
      </c>
      <c r="Z110">
        <v>2.4199999999999999E-2</v>
      </c>
      <c r="AP110" s="16"/>
    </row>
    <row r="111" spans="22:42" x14ac:dyDescent="0.2">
      <c r="AP111" s="16"/>
    </row>
    <row r="112" spans="22:42" x14ac:dyDescent="0.2">
      <c r="V112" s="18" t="s">
        <v>214</v>
      </c>
      <c r="W112" s="18"/>
      <c r="X112" s="18"/>
      <c r="AE112" s="18" t="s">
        <v>135</v>
      </c>
      <c r="AF112" s="18" t="s">
        <v>10</v>
      </c>
      <c r="AG112" s="18" t="s">
        <v>56</v>
      </c>
      <c r="AH112" s="18" t="s">
        <v>57</v>
      </c>
      <c r="AI112" s="18" t="s">
        <v>149</v>
      </c>
      <c r="AJ112" s="18" t="s">
        <v>150</v>
      </c>
      <c r="AK112" s="18" t="s">
        <v>58</v>
      </c>
      <c r="AL112" s="18" t="s">
        <v>151</v>
      </c>
      <c r="AM112" s="18" t="s">
        <v>152</v>
      </c>
      <c r="AP112" s="16"/>
    </row>
    <row r="113" spans="22:44" x14ac:dyDescent="0.2">
      <c r="V113" t="s">
        <v>109</v>
      </c>
      <c r="W113" t="s">
        <v>110</v>
      </c>
      <c r="X113" t="s">
        <v>111</v>
      </c>
      <c r="Y113" t="s">
        <v>4</v>
      </c>
      <c r="Z113" t="s">
        <v>5</v>
      </c>
      <c r="AB113" t="s">
        <v>6</v>
      </c>
      <c r="AC113" t="s">
        <v>7</v>
      </c>
      <c r="AD113" t="s">
        <v>8</v>
      </c>
      <c r="AE113">
        <v>1</v>
      </c>
      <c r="AF113">
        <v>2</v>
      </c>
      <c r="AG113">
        <v>3</v>
      </c>
      <c r="AH113">
        <v>4</v>
      </c>
      <c r="AI113">
        <v>5</v>
      </c>
      <c r="AJ113">
        <v>6</v>
      </c>
      <c r="AK113">
        <v>7</v>
      </c>
      <c r="AL113">
        <v>8</v>
      </c>
      <c r="AM113">
        <v>9</v>
      </c>
      <c r="AP113" s="16"/>
    </row>
    <row r="114" spans="22:44" x14ac:dyDescent="0.2">
      <c r="V114" t="s">
        <v>9</v>
      </c>
      <c r="Y114" t="s">
        <v>11</v>
      </c>
      <c r="Z114">
        <v>15</v>
      </c>
      <c r="AA114" t="s">
        <v>12</v>
      </c>
      <c r="AC114" t="s">
        <v>13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 t="s">
        <v>131</v>
      </c>
      <c r="AO114" t="s">
        <v>143</v>
      </c>
      <c r="AP114" t="s">
        <v>231</v>
      </c>
      <c r="AQ114" t="s">
        <v>236</v>
      </c>
      <c r="AR114" t="s">
        <v>235</v>
      </c>
    </row>
    <row r="115" spans="22:44" x14ac:dyDescent="0.2">
      <c r="V115" t="s">
        <v>14</v>
      </c>
      <c r="W115" t="s">
        <v>112</v>
      </c>
      <c r="Y115" t="s">
        <v>16</v>
      </c>
      <c r="Z115">
        <v>290.19</v>
      </c>
      <c r="AA115" t="s">
        <v>17</v>
      </c>
      <c r="AC115" t="s">
        <v>18</v>
      </c>
      <c r="AE115" s="1">
        <v>8.5081018518518514E-2</v>
      </c>
      <c r="AF115" s="1">
        <v>9.3831018518518508E-2</v>
      </c>
      <c r="AG115" s="1">
        <v>0.10032407407407407</v>
      </c>
      <c r="AH115" s="1">
        <v>0.10858796296296297</v>
      </c>
      <c r="AI115" s="1">
        <v>0.11171296296296296</v>
      </c>
      <c r="AJ115" s="1">
        <v>0.11520833333333334</v>
      </c>
      <c r="AK115" s="1">
        <v>0.12273148148148148</v>
      </c>
      <c r="AL115" s="1">
        <v>0.13354166666666667</v>
      </c>
      <c r="AM115" s="1">
        <v>0.14766203703703704</v>
      </c>
      <c r="AP115" s="16"/>
    </row>
    <row r="116" spans="22:44" x14ac:dyDescent="0.2">
      <c r="V116" t="s">
        <v>19</v>
      </c>
      <c r="W116" t="s">
        <v>15</v>
      </c>
      <c r="Y116" t="s">
        <v>21</v>
      </c>
      <c r="Z116">
        <v>1.1523000000000001</v>
      </c>
      <c r="AA116" t="s">
        <v>22</v>
      </c>
      <c r="AC116" t="s">
        <v>23</v>
      </c>
      <c r="AE116" s="1">
        <v>8.5972222222222228E-2</v>
      </c>
      <c r="AF116" s="1">
        <v>9.5011574074074068E-2</v>
      </c>
      <c r="AG116" s="1">
        <v>0.10091435185185187</v>
      </c>
      <c r="AH116" s="1">
        <v>0.10917824074074074</v>
      </c>
      <c r="AI116" s="1">
        <v>0.11230324074074073</v>
      </c>
      <c r="AJ116" s="1">
        <v>0.11579861111111112</v>
      </c>
      <c r="AK116" s="1">
        <v>0.123125</v>
      </c>
      <c r="AL116" s="1">
        <v>0.1338310185185185</v>
      </c>
      <c r="AM116" s="1">
        <v>0.14814814814814814</v>
      </c>
      <c r="AP116" s="16"/>
    </row>
    <row r="117" spans="22:44" x14ac:dyDescent="0.2">
      <c r="V117" t="s">
        <v>24</v>
      </c>
      <c r="W117" t="s">
        <v>113</v>
      </c>
      <c r="Y117" t="s">
        <v>25</v>
      </c>
      <c r="Z117">
        <v>0</v>
      </c>
      <c r="AA117" t="s">
        <v>22</v>
      </c>
      <c r="AC117" t="s">
        <v>26</v>
      </c>
      <c r="AE117">
        <v>38</v>
      </c>
      <c r="AF117">
        <v>51</v>
      </c>
      <c r="AG117">
        <v>25</v>
      </c>
      <c r="AH117">
        <v>25</v>
      </c>
      <c r="AI117">
        <v>26</v>
      </c>
      <c r="AJ117">
        <v>26</v>
      </c>
      <c r="AK117">
        <v>18</v>
      </c>
      <c r="AL117">
        <v>13</v>
      </c>
      <c r="AM117">
        <v>22</v>
      </c>
      <c r="AP117" s="16"/>
    </row>
    <row r="118" spans="22:44" x14ac:dyDescent="0.2">
      <c r="V118" t="s">
        <v>27</v>
      </c>
      <c r="W118">
        <v>0</v>
      </c>
      <c r="Y118" t="s">
        <v>28</v>
      </c>
      <c r="Z118">
        <v>101.4</v>
      </c>
      <c r="AA118" t="s">
        <v>29</v>
      </c>
      <c r="AC118" t="s">
        <v>114</v>
      </c>
      <c r="AD118" t="s">
        <v>17</v>
      </c>
      <c r="AE118">
        <v>273.52800000000002</v>
      </c>
      <c r="AF118">
        <v>268.05029999999999</v>
      </c>
      <c r="AG118">
        <v>259.64510000000001</v>
      </c>
      <c r="AH118">
        <v>245.81319999999999</v>
      </c>
      <c r="AI118">
        <v>241.66290000000001</v>
      </c>
      <c r="AJ118">
        <v>237.91480000000001</v>
      </c>
      <c r="AK118">
        <v>216.80760000000001</v>
      </c>
      <c r="AL118">
        <v>208.83879999999999</v>
      </c>
      <c r="AM118">
        <v>204.5085</v>
      </c>
      <c r="AP118" s="16"/>
    </row>
    <row r="119" spans="22:44" x14ac:dyDescent="0.2">
      <c r="V119" t="s">
        <v>31</v>
      </c>
      <c r="W119">
        <v>0</v>
      </c>
      <c r="Y119" t="s">
        <v>32</v>
      </c>
      <c r="Z119">
        <v>0.92</v>
      </c>
      <c r="AC119" t="s">
        <v>184</v>
      </c>
      <c r="AD119" t="s">
        <v>35</v>
      </c>
      <c r="AE119">
        <v>3.2103999999999999</v>
      </c>
      <c r="AF119">
        <v>3.0636000000000001</v>
      </c>
      <c r="AG119">
        <v>8.3572000000000006</v>
      </c>
      <c r="AH119">
        <v>8.5103000000000009</v>
      </c>
      <c r="AI119">
        <v>5.5406000000000004</v>
      </c>
      <c r="AJ119">
        <v>5.1028000000000002</v>
      </c>
      <c r="AK119">
        <v>14.7357</v>
      </c>
      <c r="AL119">
        <v>1.5886</v>
      </c>
      <c r="AM119">
        <v>1.4882</v>
      </c>
      <c r="AN119">
        <f>(AH119-AJ119)/5.1028</f>
        <v>0.66777063572940354</v>
      </c>
      <c r="AO119">
        <f>(AH119-AJ119)/AK119</f>
        <v>0.23124113547371355</v>
      </c>
      <c r="AP119" s="16">
        <f>((AG119-AJ119)/(AH119-AJ119))*100</f>
        <v>95.50696991929567</v>
      </c>
      <c r="AQ119">
        <v>2.5</v>
      </c>
      <c r="AR119">
        <f>(AP119*0.01)+1.5</f>
        <v>2.4550696991929568</v>
      </c>
    </row>
    <row r="120" spans="22:44" x14ac:dyDescent="0.2">
      <c r="V120" t="s">
        <v>36</v>
      </c>
      <c r="W120">
        <v>2.5</v>
      </c>
      <c r="X120" t="s">
        <v>37</v>
      </c>
      <c r="Y120" t="s">
        <v>38</v>
      </c>
      <c r="Z120" t="s">
        <v>116</v>
      </c>
      <c r="AC120" t="s">
        <v>117</v>
      </c>
      <c r="AD120" t="s">
        <v>17</v>
      </c>
      <c r="AE120">
        <v>-717.68089999999995</v>
      </c>
      <c r="AF120">
        <v>-495.82780000000002</v>
      </c>
      <c r="AG120">
        <v>513.08910000000003</v>
      </c>
      <c r="AH120">
        <v>1267.76</v>
      </c>
      <c r="AI120">
        <v>1597.1786999999999</v>
      </c>
      <c r="AJ120">
        <v>1666.0118</v>
      </c>
      <c r="AK120">
        <v>2780.5491000000002</v>
      </c>
      <c r="AL120">
        <v>4170.8019999999997</v>
      </c>
      <c r="AM120">
        <v>4304.2497000000003</v>
      </c>
      <c r="AN120">
        <f>AG119-AJ119</f>
        <v>3.2544000000000004</v>
      </c>
      <c r="AO120">
        <f>AN120/AJ119</f>
        <v>0.63776750019597084</v>
      </c>
      <c r="AP120" s="16"/>
    </row>
    <row r="121" spans="22:44" x14ac:dyDescent="0.2">
      <c r="V121" t="s">
        <v>41</v>
      </c>
      <c r="W121">
        <v>5</v>
      </c>
      <c r="X121" t="s">
        <v>42</v>
      </c>
      <c r="Y121" t="s">
        <v>43</v>
      </c>
      <c r="Z121">
        <v>-2</v>
      </c>
      <c r="AA121" t="s">
        <v>44</v>
      </c>
      <c r="AB121" t="s">
        <v>33</v>
      </c>
      <c r="AC121" t="s">
        <v>201</v>
      </c>
      <c r="AD121" t="s">
        <v>35</v>
      </c>
      <c r="AE121">
        <v>-86.177300000000002</v>
      </c>
      <c r="AF121">
        <v>-106.8017</v>
      </c>
      <c r="AG121">
        <v>-134.8476</v>
      </c>
      <c r="AH121">
        <v>-86.198899999999995</v>
      </c>
      <c r="AI121">
        <v>356.07909999999998</v>
      </c>
      <c r="AJ121">
        <v>-24.951499999999999</v>
      </c>
      <c r="AK121">
        <v>821.52890000000002</v>
      </c>
      <c r="AL121">
        <v>84.509699999999995</v>
      </c>
      <c r="AM121">
        <v>29.0076</v>
      </c>
      <c r="AN121">
        <f>AH119-AJ119</f>
        <v>3.4075000000000006</v>
      </c>
      <c r="AO121">
        <f>AN121/AJ119</f>
        <v>0.66777063572940354</v>
      </c>
      <c r="AP121" s="16"/>
    </row>
    <row r="122" spans="22:44" x14ac:dyDescent="0.2">
      <c r="V122" t="s">
        <v>47</v>
      </c>
      <c r="W122">
        <v>2</v>
      </c>
      <c r="X122" t="s">
        <v>48</v>
      </c>
      <c r="Y122" t="s">
        <v>49</v>
      </c>
      <c r="Z122">
        <v>2.5000000000000001E-2</v>
      </c>
      <c r="AP122" s="16"/>
    </row>
    <row r="123" spans="22:44" x14ac:dyDescent="0.2"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22:44" x14ac:dyDescent="0.2">
      <c r="V124" s="7" t="s">
        <v>250</v>
      </c>
      <c r="AJ124" s="16"/>
      <c r="AK124" s="16"/>
      <c r="AL124" s="16"/>
      <c r="AM124" s="16"/>
      <c r="AN124" s="16"/>
      <c r="AO124" s="16"/>
      <c r="AP124" s="16"/>
    </row>
    <row r="125" spans="22:44" x14ac:dyDescent="0.2">
      <c r="V125" s="18" t="s">
        <v>214</v>
      </c>
      <c r="W125" s="18"/>
      <c r="X125" s="18"/>
      <c r="Y125" s="40" t="s">
        <v>51</v>
      </c>
      <c r="AE125" s="19" t="s">
        <v>60</v>
      </c>
      <c r="AF125" s="19" t="s">
        <v>180</v>
      </c>
      <c r="AG125" s="19" t="s">
        <v>181</v>
      </c>
      <c r="AH125" s="19" t="s">
        <v>182</v>
      </c>
      <c r="AI125" s="19" t="s">
        <v>59</v>
      </c>
      <c r="AJ125" s="16"/>
      <c r="AK125" s="16"/>
      <c r="AL125" s="16"/>
      <c r="AM125" s="16"/>
      <c r="AN125" s="16"/>
      <c r="AO125" s="16"/>
      <c r="AP125" s="16"/>
    </row>
    <row r="126" spans="22:44" x14ac:dyDescent="0.2">
      <c r="V126" t="s">
        <v>109</v>
      </c>
      <c r="W126" t="s">
        <v>110</v>
      </c>
      <c r="X126" t="s">
        <v>120</v>
      </c>
      <c r="Y126" t="s">
        <v>4</v>
      </c>
      <c r="Z126" t="s">
        <v>5</v>
      </c>
      <c r="AB126" t="s">
        <v>6</v>
      </c>
      <c r="AC126" t="s">
        <v>7</v>
      </c>
      <c r="AD126" t="s">
        <v>8</v>
      </c>
      <c r="AE126">
        <v>1</v>
      </c>
      <c r="AF126">
        <v>2</v>
      </c>
      <c r="AG126">
        <v>3</v>
      </c>
      <c r="AH126">
        <v>4</v>
      </c>
      <c r="AI126">
        <v>5</v>
      </c>
      <c r="AJ126" t="s">
        <v>233</v>
      </c>
      <c r="AK126" t="s">
        <v>234</v>
      </c>
      <c r="AL126" t="s">
        <v>231</v>
      </c>
      <c r="AM126" t="s">
        <v>232</v>
      </c>
      <c r="AN126" s="16"/>
      <c r="AO126" s="16"/>
      <c r="AP126" s="16"/>
    </row>
    <row r="127" spans="22:44" x14ac:dyDescent="0.2">
      <c r="V127" t="s">
        <v>9</v>
      </c>
      <c r="Y127" t="s">
        <v>11</v>
      </c>
      <c r="Z127">
        <v>15</v>
      </c>
      <c r="AA127" t="s">
        <v>12</v>
      </c>
      <c r="AC127" t="s">
        <v>13</v>
      </c>
      <c r="AE127">
        <v>0</v>
      </c>
      <c r="AF127">
        <v>0</v>
      </c>
      <c r="AG127">
        <v>0</v>
      </c>
      <c r="AH127">
        <v>0</v>
      </c>
      <c r="AI127">
        <v>0</v>
      </c>
      <c r="AJ127" s="16"/>
      <c r="AK127" s="16"/>
      <c r="AL127" s="16"/>
      <c r="AM127" s="16"/>
      <c r="AN127" s="16"/>
      <c r="AO127" s="16"/>
      <c r="AP127" s="16"/>
    </row>
    <row r="128" spans="22:44" x14ac:dyDescent="0.2">
      <c r="V128" t="s">
        <v>14</v>
      </c>
      <c r="W128" t="s">
        <v>121</v>
      </c>
      <c r="Y128" t="s">
        <v>16</v>
      </c>
      <c r="Z128">
        <v>290.19</v>
      </c>
      <c r="AA128" t="s">
        <v>17</v>
      </c>
      <c r="AC128" t="s">
        <v>18</v>
      </c>
      <c r="AE128" s="1">
        <v>9.9259259259259269E-2</v>
      </c>
      <c r="AF128" s="1">
        <v>0.10663194444444445</v>
      </c>
      <c r="AG128" s="1">
        <v>0.11535879629629631</v>
      </c>
      <c r="AH128" s="1">
        <v>0.12148148148148148</v>
      </c>
      <c r="AI128" s="1">
        <v>0.14917824074074074</v>
      </c>
      <c r="AJ128" s="62"/>
      <c r="AK128" s="62"/>
      <c r="AL128" s="62"/>
      <c r="AM128" s="62"/>
      <c r="AN128" s="16"/>
      <c r="AO128" s="16"/>
      <c r="AP128" s="16"/>
    </row>
    <row r="129" spans="22:42" x14ac:dyDescent="0.2">
      <c r="V129" t="s">
        <v>19</v>
      </c>
      <c r="W129" t="s">
        <v>15</v>
      </c>
      <c r="Y129" t="s">
        <v>21</v>
      </c>
      <c r="Z129">
        <v>1.3013999999999999</v>
      </c>
      <c r="AA129" t="s">
        <v>22</v>
      </c>
      <c r="AC129" t="s">
        <v>23</v>
      </c>
      <c r="AE129" s="1">
        <v>9.9849537037037028E-2</v>
      </c>
      <c r="AF129" s="1">
        <v>0.1080787037037037</v>
      </c>
      <c r="AG129" s="1">
        <v>0.11584490740740742</v>
      </c>
      <c r="AH129" s="1">
        <v>0.12177083333333333</v>
      </c>
      <c r="AI129" s="1">
        <v>0.1499537037037037</v>
      </c>
      <c r="AJ129" s="62"/>
      <c r="AK129" s="62"/>
      <c r="AL129" s="62"/>
      <c r="AM129" s="62"/>
      <c r="AN129" s="16"/>
      <c r="AO129" s="16"/>
      <c r="AP129" s="16"/>
    </row>
    <row r="130" spans="22:42" x14ac:dyDescent="0.2">
      <c r="V130" t="s">
        <v>24</v>
      </c>
      <c r="W130" t="s">
        <v>122</v>
      </c>
      <c r="Y130" t="s">
        <v>25</v>
      </c>
      <c r="Z130">
        <v>0</v>
      </c>
      <c r="AA130" t="s">
        <v>22</v>
      </c>
      <c r="AC130" t="s">
        <v>26</v>
      </c>
      <c r="AE130">
        <v>25</v>
      </c>
      <c r="AF130">
        <v>63</v>
      </c>
      <c r="AG130">
        <v>21</v>
      </c>
      <c r="AH130">
        <v>13</v>
      </c>
      <c r="AI130">
        <v>33</v>
      </c>
      <c r="AJ130" s="16"/>
      <c r="AK130" s="16"/>
      <c r="AL130" s="16"/>
      <c r="AM130" s="16"/>
      <c r="AN130" s="16"/>
      <c r="AO130" s="16"/>
      <c r="AP130" s="16"/>
    </row>
    <row r="131" spans="22:42" x14ac:dyDescent="0.2">
      <c r="V131" t="s">
        <v>27</v>
      </c>
      <c r="W131">
        <v>0</v>
      </c>
      <c r="Y131" t="s">
        <v>28</v>
      </c>
      <c r="Z131">
        <v>101.4</v>
      </c>
      <c r="AA131" t="s">
        <v>29</v>
      </c>
      <c r="AC131" t="s">
        <v>123</v>
      </c>
      <c r="AD131" t="s">
        <v>17</v>
      </c>
      <c r="AE131">
        <v>271.29689999999999</v>
      </c>
      <c r="AF131">
        <v>262.64440000000002</v>
      </c>
      <c r="AG131">
        <v>255.0377</v>
      </c>
      <c r="AH131">
        <v>242.64879999999999</v>
      </c>
      <c r="AI131">
        <v>230.08349999999999</v>
      </c>
      <c r="AJ131" s="16"/>
      <c r="AK131" s="16"/>
      <c r="AL131" s="16"/>
      <c r="AM131" s="16"/>
      <c r="AN131" s="16"/>
      <c r="AO131" s="16"/>
      <c r="AP131" s="16"/>
    </row>
    <row r="132" spans="22:42" x14ac:dyDescent="0.2">
      <c r="V132" t="s">
        <v>31</v>
      </c>
      <c r="W132">
        <v>0</v>
      </c>
      <c r="Y132" t="s">
        <v>32</v>
      </c>
      <c r="Z132">
        <v>0.92</v>
      </c>
      <c r="AB132" t="s">
        <v>33</v>
      </c>
      <c r="AC132" t="s">
        <v>185</v>
      </c>
      <c r="AD132" t="s">
        <v>35</v>
      </c>
      <c r="AE132">
        <v>7.0910000000000002</v>
      </c>
      <c r="AF132">
        <v>7.6292999999999997</v>
      </c>
      <c r="AG132">
        <v>4.4596999999999998</v>
      </c>
      <c r="AH132">
        <v>15.6005</v>
      </c>
      <c r="AI132">
        <v>1.1317999999999999</v>
      </c>
      <c r="AJ132" s="16">
        <f>AE132-AG132</f>
        <v>2.6313000000000004</v>
      </c>
      <c r="AK132" s="16">
        <f>AF132-AG132</f>
        <v>3.1696</v>
      </c>
      <c r="AL132" s="16">
        <f>(AJ132/AK132)*100</f>
        <v>83.016784452296832</v>
      </c>
      <c r="AM132" s="16">
        <f>(AL132*0.01)+1.5</f>
        <v>2.3301678445229683</v>
      </c>
      <c r="AN132" s="16"/>
      <c r="AO132" s="16"/>
      <c r="AP132" s="16"/>
    </row>
    <row r="133" spans="22:42" x14ac:dyDescent="0.2">
      <c r="V133" t="s">
        <v>36</v>
      </c>
      <c r="W133">
        <v>2</v>
      </c>
      <c r="X133" t="s">
        <v>37</v>
      </c>
      <c r="Y133" t="s">
        <v>38</v>
      </c>
      <c r="Z133" t="s">
        <v>116</v>
      </c>
      <c r="AC133" t="s">
        <v>125</v>
      </c>
      <c r="AD133" t="s">
        <v>17</v>
      </c>
      <c r="AE133">
        <v>-1455.0689</v>
      </c>
      <c r="AF133">
        <v>-933.9615</v>
      </c>
      <c r="AG133">
        <v>-549.69780000000003</v>
      </c>
      <c r="AH133">
        <v>45.478000000000002</v>
      </c>
      <c r="AI133">
        <v>1398.2731000000001</v>
      </c>
      <c r="AJ133" s="16"/>
      <c r="AK133" s="16"/>
      <c r="AL133" s="16"/>
      <c r="AM133" s="16"/>
      <c r="AN133" s="16"/>
      <c r="AO133" s="16"/>
      <c r="AP133" s="16"/>
    </row>
    <row r="134" spans="22:42" x14ac:dyDescent="0.2">
      <c r="V134" t="s">
        <v>41</v>
      </c>
      <c r="W134">
        <v>4</v>
      </c>
      <c r="X134" t="s">
        <v>42</v>
      </c>
      <c r="Y134" t="s">
        <v>43</v>
      </c>
      <c r="Z134">
        <v>-2</v>
      </c>
      <c r="AA134" t="s">
        <v>44</v>
      </c>
      <c r="AC134" t="s">
        <v>126</v>
      </c>
      <c r="AD134" t="s">
        <v>44</v>
      </c>
      <c r="AE134">
        <v>-344.88420000000002</v>
      </c>
      <c r="AF134">
        <v>157.0403</v>
      </c>
      <c r="AG134">
        <v>914.02980000000002</v>
      </c>
      <c r="AH134">
        <v>1627.5658000000001</v>
      </c>
      <c r="AI134">
        <v>201.16380000000001</v>
      </c>
      <c r="AJ134" s="16"/>
      <c r="AK134" s="16"/>
      <c r="AL134" s="16"/>
      <c r="AM134" s="16"/>
      <c r="AN134" s="16"/>
      <c r="AO134" s="16"/>
      <c r="AP134" s="16"/>
    </row>
    <row r="135" spans="22:42" x14ac:dyDescent="0.2">
      <c r="V135" t="s">
        <v>47</v>
      </c>
      <c r="W135">
        <v>2</v>
      </c>
      <c r="X135" t="s">
        <v>48</v>
      </c>
      <c r="Y135" t="s">
        <v>49</v>
      </c>
      <c r="Z135">
        <v>2.5000000000000001E-2</v>
      </c>
      <c r="AJ135" s="16"/>
      <c r="AK135" s="16"/>
      <c r="AL135" s="16"/>
      <c r="AM135" s="16"/>
      <c r="AN135" s="16"/>
      <c r="AO135" s="16"/>
      <c r="AP135" s="16"/>
    </row>
    <row r="136" spans="22:42" x14ac:dyDescent="0.2"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223" spans="1:2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62"/>
      <c r="K226" s="62"/>
      <c r="L226" s="62"/>
      <c r="M226" s="62"/>
      <c r="N226" s="62"/>
      <c r="O226" s="62"/>
      <c r="P226" s="62"/>
      <c r="Q226" s="62"/>
      <c r="R226" s="62"/>
      <c r="S226" s="16"/>
      <c r="T226" s="16"/>
      <c r="U226" s="16"/>
    </row>
    <row r="227" spans="1:2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62"/>
      <c r="K227" s="62"/>
      <c r="L227" s="62"/>
      <c r="M227" s="62"/>
      <c r="N227" s="62"/>
      <c r="O227" s="62"/>
      <c r="P227" s="62"/>
      <c r="Q227" s="62"/>
      <c r="R227" s="62"/>
      <c r="S227" s="16"/>
      <c r="T227" s="16"/>
      <c r="U227" s="16"/>
    </row>
    <row r="228" spans="1:2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x14ac:dyDescent="0.2">
      <c r="U230" s="16"/>
    </row>
    <row r="231" spans="1:21" x14ac:dyDescent="0.2">
      <c r="U231" s="9"/>
    </row>
    <row r="232" spans="1:21" x14ac:dyDescent="0.2">
      <c r="U232" s="9"/>
    </row>
    <row r="233" spans="1:21" x14ac:dyDescent="0.2">
      <c r="U233" s="9"/>
    </row>
    <row r="234" spans="1:21" x14ac:dyDescent="0.2">
      <c r="U234" s="9"/>
    </row>
    <row r="235" spans="1:21" x14ac:dyDescent="0.2">
      <c r="U235" s="9"/>
    </row>
    <row r="236" spans="1:21" x14ac:dyDescent="0.2">
      <c r="U236" s="9"/>
    </row>
    <row r="237" spans="1:21" x14ac:dyDescent="0.2">
      <c r="U237" s="9"/>
    </row>
    <row r="238" spans="1:21" x14ac:dyDescent="0.2">
      <c r="U238" s="9"/>
    </row>
    <row r="239" spans="1:21" x14ac:dyDescent="0.2">
      <c r="U239" s="9"/>
    </row>
    <row r="240" spans="1:21" x14ac:dyDescent="0.2">
      <c r="U240" s="9"/>
    </row>
    <row r="241" spans="21:21" x14ac:dyDescent="0.2">
      <c r="U241" s="9"/>
    </row>
    <row r="242" spans="21:21" x14ac:dyDescent="0.2">
      <c r="U242" s="9"/>
    </row>
    <row r="243" spans="21:21" x14ac:dyDescent="0.2">
      <c r="U243" s="9"/>
    </row>
    <row r="244" spans="21:21" x14ac:dyDescent="0.2">
      <c r="U244" s="9"/>
    </row>
    <row r="245" spans="21:21" x14ac:dyDescent="0.2">
      <c r="U245" s="9"/>
    </row>
    <row r="246" spans="21:21" x14ac:dyDescent="0.2">
      <c r="U246" s="9"/>
    </row>
    <row r="247" spans="21:21" x14ac:dyDescent="0.2">
      <c r="U247" s="9"/>
    </row>
    <row r="248" spans="21:21" x14ac:dyDescent="0.2">
      <c r="U248" s="9"/>
    </row>
    <row r="249" spans="21:21" x14ac:dyDescent="0.2">
      <c r="U249" s="9"/>
    </row>
    <row r="250" spans="21:21" x14ac:dyDescent="0.2">
      <c r="U250" s="9"/>
    </row>
    <row r="251" spans="21:21" x14ac:dyDescent="0.2">
      <c r="U251" s="9"/>
    </row>
    <row r="252" spans="21:21" x14ac:dyDescent="0.2">
      <c r="U252" s="9"/>
    </row>
    <row r="253" spans="21:21" x14ac:dyDescent="0.2">
      <c r="U253" s="9"/>
    </row>
    <row r="254" spans="21:21" x14ac:dyDescent="0.2">
      <c r="U254" s="9"/>
    </row>
    <row r="255" spans="21:21" x14ac:dyDescent="0.2">
      <c r="U255" s="9"/>
    </row>
    <row r="256" spans="21:21" x14ac:dyDescent="0.2">
      <c r="U256" s="9"/>
    </row>
    <row r="257" spans="21:21" x14ac:dyDescent="0.2">
      <c r="U257" s="9"/>
    </row>
    <row r="258" spans="21:21" x14ac:dyDescent="0.2">
      <c r="U258" s="9"/>
    </row>
    <row r="259" spans="21:21" x14ac:dyDescent="0.2">
      <c r="U259" s="9"/>
    </row>
    <row r="260" spans="21:21" x14ac:dyDescent="0.2">
      <c r="U260" s="9"/>
    </row>
    <row r="261" spans="21:21" x14ac:dyDescent="0.2">
      <c r="U261" s="9"/>
    </row>
    <row r="262" spans="21:21" x14ac:dyDescent="0.2">
      <c r="U262" s="9"/>
    </row>
    <row r="263" spans="21:21" x14ac:dyDescent="0.2">
      <c r="U263" s="9"/>
    </row>
    <row r="264" spans="21:21" x14ac:dyDescent="0.2">
      <c r="U264" s="9"/>
    </row>
    <row r="265" spans="21:21" x14ac:dyDescent="0.2">
      <c r="U265" s="9"/>
    </row>
    <row r="266" spans="21:21" x14ac:dyDescent="0.2">
      <c r="U266" s="9"/>
    </row>
    <row r="267" spans="21:21" x14ac:dyDescent="0.2">
      <c r="U267" s="9"/>
    </row>
    <row r="268" spans="21:21" x14ac:dyDescent="0.2">
      <c r="U268" s="9"/>
    </row>
    <row r="269" spans="21:21" x14ac:dyDescent="0.2">
      <c r="U269" s="9"/>
    </row>
    <row r="270" spans="21:21" x14ac:dyDescent="0.2">
      <c r="U270" s="9"/>
    </row>
    <row r="271" spans="21:21" x14ac:dyDescent="0.2">
      <c r="U271" s="9"/>
    </row>
    <row r="272" spans="21:21" x14ac:dyDescent="0.2">
      <c r="U272" s="9"/>
    </row>
    <row r="273" spans="21:21" x14ac:dyDescent="0.2">
      <c r="U273" s="9"/>
    </row>
    <row r="274" spans="21:21" x14ac:dyDescent="0.2">
      <c r="U274" s="9"/>
    </row>
    <row r="275" spans="21:21" x14ac:dyDescent="0.2">
      <c r="U275" s="9"/>
    </row>
    <row r="276" spans="21:21" x14ac:dyDescent="0.2">
      <c r="U276" s="9"/>
    </row>
    <row r="277" spans="21:21" x14ac:dyDescent="0.2">
      <c r="U277" s="9"/>
    </row>
    <row r="278" spans="21:21" x14ac:dyDescent="0.2">
      <c r="U278" s="9"/>
    </row>
    <row r="279" spans="21:21" x14ac:dyDescent="0.2">
      <c r="U279" s="9"/>
    </row>
    <row r="280" spans="21:21" x14ac:dyDescent="0.2">
      <c r="U280" s="9"/>
    </row>
    <row r="281" spans="21:21" x14ac:dyDescent="0.2">
      <c r="U281" s="9"/>
    </row>
    <row r="282" spans="21:21" x14ac:dyDescent="0.2">
      <c r="U282" s="9"/>
    </row>
    <row r="283" spans="21:21" x14ac:dyDescent="0.2">
      <c r="U283" s="9"/>
    </row>
    <row r="284" spans="21:21" x14ac:dyDescent="0.2">
      <c r="U284" s="9"/>
    </row>
    <row r="285" spans="21:21" x14ac:dyDescent="0.2">
      <c r="U285" s="9"/>
    </row>
    <row r="286" spans="21:21" x14ac:dyDescent="0.2">
      <c r="U286" s="9"/>
    </row>
    <row r="287" spans="21:21" x14ac:dyDescent="0.2">
      <c r="U287" s="9"/>
    </row>
    <row r="288" spans="21:21" x14ac:dyDescent="0.2">
      <c r="U288" s="9"/>
    </row>
    <row r="289" spans="21:21" x14ac:dyDescent="0.2">
      <c r="U289" s="9"/>
    </row>
    <row r="290" spans="21:21" x14ac:dyDescent="0.2">
      <c r="U290" s="9"/>
    </row>
    <row r="291" spans="21:21" x14ac:dyDescent="0.2">
      <c r="U291" s="9"/>
    </row>
    <row r="292" spans="21:21" x14ac:dyDescent="0.2">
      <c r="U292" s="9"/>
    </row>
    <row r="293" spans="21:21" x14ac:dyDescent="0.2">
      <c r="U293" s="9"/>
    </row>
    <row r="294" spans="21:21" x14ac:dyDescent="0.2">
      <c r="U294" s="9"/>
    </row>
    <row r="295" spans="21:21" x14ac:dyDescent="0.2">
      <c r="U295" s="9"/>
    </row>
    <row r="296" spans="21:21" x14ac:dyDescent="0.2">
      <c r="U296" s="9"/>
    </row>
    <row r="297" spans="21:21" x14ac:dyDescent="0.2">
      <c r="U297" s="9"/>
    </row>
    <row r="298" spans="21:21" x14ac:dyDescent="0.2">
      <c r="U298" s="9"/>
    </row>
    <row r="299" spans="21:21" x14ac:dyDescent="0.2">
      <c r="U299" s="9"/>
    </row>
    <row r="300" spans="21:21" x14ac:dyDescent="0.2">
      <c r="U300" s="9"/>
    </row>
    <row r="301" spans="21:21" x14ac:dyDescent="0.2">
      <c r="U301" s="9"/>
    </row>
    <row r="302" spans="21:21" x14ac:dyDescent="0.2">
      <c r="U302" s="9"/>
    </row>
    <row r="303" spans="21:21" x14ac:dyDescent="0.2">
      <c r="U303" s="9"/>
    </row>
    <row r="304" spans="21:21" x14ac:dyDescent="0.2">
      <c r="U304" s="9"/>
    </row>
    <row r="305" spans="21:21" x14ac:dyDescent="0.2">
      <c r="U305" s="9"/>
    </row>
    <row r="306" spans="21:21" x14ac:dyDescent="0.2">
      <c r="U306" s="9"/>
    </row>
    <row r="307" spans="21:21" x14ac:dyDescent="0.2">
      <c r="U307" s="9"/>
    </row>
    <row r="308" spans="21:21" x14ac:dyDescent="0.2">
      <c r="U308" s="9"/>
    </row>
    <row r="309" spans="21:21" x14ac:dyDescent="0.2">
      <c r="U309" s="9"/>
    </row>
    <row r="310" spans="21:21" x14ac:dyDescent="0.2">
      <c r="U310" s="9"/>
    </row>
    <row r="311" spans="21:21" x14ac:dyDescent="0.2">
      <c r="U311" s="9"/>
    </row>
    <row r="312" spans="21:21" x14ac:dyDescent="0.2">
      <c r="U312" s="9"/>
    </row>
    <row r="313" spans="21:21" x14ac:dyDescent="0.2">
      <c r="U313" s="9"/>
    </row>
    <row r="314" spans="21:21" x14ac:dyDescent="0.2">
      <c r="U314" s="9"/>
    </row>
    <row r="315" spans="21:21" x14ac:dyDescent="0.2">
      <c r="U315" s="9"/>
    </row>
    <row r="316" spans="21:21" x14ac:dyDescent="0.2">
      <c r="U316" s="9"/>
    </row>
    <row r="317" spans="21:21" x14ac:dyDescent="0.2">
      <c r="U317" s="9"/>
    </row>
    <row r="318" spans="21:21" x14ac:dyDescent="0.2">
      <c r="U318" s="9"/>
    </row>
    <row r="319" spans="21:21" x14ac:dyDescent="0.2">
      <c r="U319" s="9"/>
    </row>
    <row r="320" spans="21:21" x14ac:dyDescent="0.2">
      <c r="U320" s="9"/>
    </row>
    <row r="321" spans="21:21" x14ac:dyDescent="0.2">
      <c r="U321" s="9"/>
    </row>
    <row r="322" spans="21:21" x14ac:dyDescent="0.2">
      <c r="U322" s="9"/>
    </row>
    <row r="323" spans="21:21" x14ac:dyDescent="0.2">
      <c r="U323" s="9"/>
    </row>
    <row r="324" spans="21:21" x14ac:dyDescent="0.2">
      <c r="U324" s="9"/>
    </row>
    <row r="325" spans="21:21" x14ac:dyDescent="0.2">
      <c r="U325" s="9"/>
    </row>
    <row r="326" spans="21:21" x14ac:dyDescent="0.2">
      <c r="U326" s="9"/>
    </row>
    <row r="327" spans="21:21" x14ac:dyDescent="0.2">
      <c r="U327" s="9"/>
    </row>
    <row r="328" spans="21:21" x14ac:dyDescent="0.2">
      <c r="U328" s="9"/>
    </row>
    <row r="329" spans="21:21" x14ac:dyDescent="0.2">
      <c r="U329" s="9"/>
    </row>
    <row r="330" spans="21:21" x14ac:dyDescent="0.2">
      <c r="U330" s="9"/>
    </row>
    <row r="331" spans="21:21" x14ac:dyDescent="0.2">
      <c r="U331" s="9"/>
    </row>
    <row r="332" spans="21:21" x14ac:dyDescent="0.2">
      <c r="U332" s="9"/>
    </row>
    <row r="333" spans="21:21" x14ac:dyDescent="0.2">
      <c r="U333" s="9"/>
    </row>
    <row r="334" spans="21:21" x14ac:dyDescent="0.2">
      <c r="U334" s="9"/>
    </row>
    <row r="335" spans="21:21" x14ac:dyDescent="0.2">
      <c r="U335" s="9"/>
    </row>
    <row r="336" spans="21:21" x14ac:dyDescent="0.2">
      <c r="U336" s="9"/>
    </row>
    <row r="337" spans="21:21" x14ac:dyDescent="0.2">
      <c r="U337" s="9"/>
    </row>
    <row r="338" spans="21:21" x14ac:dyDescent="0.2">
      <c r="U338" s="9"/>
    </row>
    <row r="339" spans="21:21" x14ac:dyDescent="0.2">
      <c r="U339" s="9"/>
    </row>
    <row r="340" spans="21:21" x14ac:dyDescent="0.2">
      <c r="U340" s="9"/>
    </row>
    <row r="341" spans="21:21" x14ac:dyDescent="0.2">
      <c r="U341" s="9"/>
    </row>
    <row r="342" spans="21:21" x14ac:dyDescent="0.2">
      <c r="U342" s="9"/>
    </row>
    <row r="343" spans="21:21" x14ac:dyDescent="0.2">
      <c r="U343" s="9"/>
    </row>
    <row r="344" spans="21:21" x14ac:dyDescent="0.2">
      <c r="U344" s="9"/>
    </row>
    <row r="345" spans="21:21" x14ac:dyDescent="0.2">
      <c r="U345" s="9"/>
    </row>
    <row r="346" spans="21:21" x14ac:dyDescent="0.2">
      <c r="U346" s="9"/>
    </row>
    <row r="347" spans="21:21" x14ac:dyDescent="0.2">
      <c r="U347" s="9"/>
    </row>
    <row r="348" spans="21:21" x14ac:dyDescent="0.2">
      <c r="U348" s="9"/>
    </row>
    <row r="349" spans="21:21" x14ac:dyDescent="0.2">
      <c r="U349" s="9"/>
    </row>
    <row r="350" spans="21:21" x14ac:dyDescent="0.2">
      <c r="U350" s="9"/>
    </row>
    <row r="351" spans="21:21" x14ac:dyDescent="0.2">
      <c r="U351" s="9"/>
    </row>
    <row r="352" spans="21:21" x14ac:dyDescent="0.2">
      <c r="U352" s="9"/>
    </row>
    <row r="353" spans="21:21" x14ac:dyDescent="0.2">
      <c r="U353" s="9"/>
    </row>
    <row r="354" spans="21:21" x14ac:dyDescent="0.2">
      <c r="U354" s="9"/>
    </row>
    <row r="355" spans="21:21" x14ac:dyDescent="0.2">
      <c r="U355" s="9"/>
    </row>
    <row r="356" spans="21:21" x14ac:dyDescent="0.2">
      <c r="U356" s="9"/>
    </row>
    <row r="357" spans="21:21" x14ac:dyDescent="0.2">
      <c r="U357" s="9"/>
    </row>
    <row r="358" spans="21:21" x14ac:dyDescent="0.2">
      <c r="U358" s="9"/>
    </row>
    <row r="359" spans="21:21" x14ac:dyDescent="0.2">
      <c r="U359" s="9"/>
    </row>
    <row r="360" spans="21:21" x14ac:dyDescent="0.2">
      <c r="U360" s="9"/>
    </row>
    <row r="361" spans="21:21" x14ac:dyDescent="0.2">
      <c r="U361" s="9"/>
    </row>
    <row r="362" spans="21:21" x14ac:dyDescent="0.2">
      <c r="U362" s="9"/>
    </row>
    <row r="363" spans="21:21" x14ac:dyDescent="0.2">
      <c r="U363" s="9"/>
    </row>
    <row r="364" spans="21:21" x14ac:dyDescent="0.2">
      <c r="U364" s="9"/>
    </row>
    <row r="365" spans="21:21" x14ac:dyDescent="0.2">
      <c r="U365" s="9"/>
    </row>
    <row r="366" spans="21:21" x14ac:dyDescent="0.2">
      <c r="U366" s="9"/>
    </row>
    <row r="367" spans="21:21" x14ac:dyDescent="0.2">
      <c r="U367" s="9"/>
    </row>
    <row r="368" spans="21:21" x14ac:dyDescent="0.2">
      <c r="U368" s="9"/>
    </row>
    <row r="369" spans="21:21" x14ac:dyDescent="0.2">
      <c r="U369" s="9"/>
    </row>
    <row r="370" spans="21:21" x14ac:dyDescent="0.2">
      <c r="U370" s="9"/>
    </row>
    <row r="371" spans="21:21" x14ac:dyDescent="0.2">
      <c r="U371" s="9"/>
    </row>
    <row r="372" spans="21:21" x14ac:dyDescent="0.2">
      <c r="U372" s="9"/>
    </row>
    <row r="373" spans="21:21" x14ac:dyDescent="0.2">
      <c r="U373" s="9"/>
    </row>
    <row r="374" spans="21:21" x14ac:dyDescent="0.2">
      <c r="U374" s="9"/>
    </row>
    <row r="375" spans="21:21" x14ac:dyDescent="0.2">
      <c r="U375" s="9"/>
    </row>
    <row r="376" spans="21:21" x14ac:dyDescent="0.2">
      <c r="U376" s="9"/>
    </row>
    <row r="377" spans="21:21" x14ac:dyDescent="0.2">
      <c r="U377" s="9"/>
    </row>
    <row r="378" spans="21:21" x14ac:dyDescent="0.2">
      <c r="U378" s="9"/>
    </row>
    <row r="379" spans="21:21" x14ac:dyDescent="0.2">
      <c r="U379" s="9"/>
    </row>
    <row r="380" spans="21:21" x14ac:dyDescent="0.2">
      <c r="U380" s="9"/>
    </row>
    <row r="381" spans="21:21" x14ac:dyDescent="0.2">
      <c r="U381" s="9"/>
    </row>
    <row r="382" spans="21:21" x14ac:dyDescent="0.2">
      <c r="U382" s="9"/>
    </row>
    <row r="383" spans="21:21" x14ac:dyDescent="0.2">
      <c r="U383" s="9"/>
    </row>
    <row r="384" spans="21:21" x14ac:dyDescent="0.2">
      <c r="U384" s="9"/>
    </row>
    <row r="385" spans="21:21" x14ac:dyDescent="0.2">
      <c r="U385" s="9"/>
    </row>
    <row r="386" spans="21:21" x14ac:dyDescent="0.2">
      <c r="U386" s="9"/>
    </row>
    <row r="387" spans="21:21" x14ac:dyDescent="0.2">
      <c r="U387" s="9"/>
    </row>
    <row r="388" spans="21:21" x14ac:dyDescent="0.2">
      <c r="U388" s="9"/>
    </row>
    <row r="389" spans="21:21" x14ac:dyDescent="0.2">
      <c r="U389" s="9"/>
    </row>
    <row r="390" spans="21:21" x14ac:dyDescent="0.2">
      <c r="U390" s="9"/>
    </row>
    <row r="391" spans="21:21" x14ac:dyDescent="0.2">
      <c r="U391" s="9"/>
    </row>
    <row r="392" spans="21:21" x14ac:dyDescent="0.2">
      <c r="U392" s="9"/>
    </row>
    <row r="393" spans="21:21" x14ac:dyDescent="0.2">
      <c r="U393" s="9"/>
    </row>
    <row r="394" spans="21:21" x14ac:dyDescent="0.2">
      <c r="U394" s="9"/>
    </row>
    <row r="395" spans="21:21" x14ac:dyDescent="0.2">
      <c r="U395" s="9"/>
    </row>
    <row r="396" spans="21:21" x14ac:dyDescent="0.2">
      <c r="U396" s="9"/>
    </row>
    <row r="397" spans="21:21" x14ac:dyDescent="0.2">
      <c r="U397" s="9"/>
    </row>
    <row r="398" spans="21:21" x14ac:dyDescent="0.2">
      <c r="U398" s="9"/>
    </row>
    <row r="399" spans="21:21" x14ac:dyDescent="0.2">
      <c r="U399" s="9"/>
    </row>
    <row r="400" spans="21:21" x14ac:dyDescent="0.2">
      <c r="U400" s="9"/>
    </row>
    <row r="401" spans="21:21" x14ac:dyDescent="0.2">
      <c r="U401" s="9"/>
    </row>
    <row r="402" spans="21:21" x14ac:dyDescent="0.2">
      <c r="U402" s="9"/>
    </row>
    <row r="403" spans="21:21" x14ac:dyDescent="0.2">
      <c r="U403" s="9"/>
    </row>
    <row r="404" spans="21:21" x14ac:dyDescent="0.2">
      <c r="U404" s="9"/>
    </row>
    <row r="405" spans="21:21" x14ac:dyDescent="0.2">
      <c r="U405" s="9"/>
    </row>
    <row r="406" spans="21:21" x14ac:dyDescent="0.2">
      <c r="U406" s="9"/>
    </row>
    <row r="407" spans="21:21" x14ac:dyDescent="0.2">
      <c r="U407" s="9"/>
    </row>
    <row r="408" spans="21:21" x14ac:dyDescent="0.2">
      <c r="U408" s="9"/>
    </row>
    <row r="409" spans="21:21" x14ac:dyDescent="0.2">
      <c r="U409" s="9"/>
    </row>
    <row r="410" spans="21:21" x14ac:dyDescent="0.2">
      <c r="U410" s="9"/>
    </row>
    <row r="411" spans="21:21" x14ac:dyDescent="0.2">
      <c r="U411" s="9"/>
    </row>
    <row r="412" spans="21:21" x14ac:dyDescent="0.2">
      <c r="U412" s="9"/>
    </row>
    <row r="413" spans="21:21" x14ac:dyDescent="0.2">
      <c r="U413" s="9"/>
    </row>
    <row r="414" spans="21:21" x14ac:dyDescent="0.2">
      <c r="U414" s="9"/>
    </row>
    <row r="415" spans="21:21" x14ac:dyDescent="0.2">
      <c r="U415" s="9"/>
    </row>
    <row r="416" spans="21:21" x14ac:dyDescent="0.2">
      <c r="U416" s="9"/>
    </row>
    <row r="417" spans="21:21" x14ac:dyDescent="0.2">
      <c r="U417" s="9"/>
    </row>
    <row r="418" spans="21:21" x14ac:dyDescent="0.2">
      <c r="U418" s="9"/>
    </row>
    <row r="419" spans="21:21" x14ac:dyDescent="0.2">
      <c r="U419" s="9"/>
    </row>
    <row r="420" spans="21:21" x14ac:dyDescent="0.2">
      <c r="U420" s="9"/>
    </row>
    <row r="421" spans="21:21" x14ac:dyDescent="0.2">
      <c r="U421" s="9"/>
    </row>
    <row r="422" spans="21:21" x14ac:dyDescent="0.2">
      <c r="U422" s="9"/>
    </row>
    <row r="423" spans="21:21" x14ac:dyDescent="0.2">
      <c r="U423" s="9"/>
    </row>
    <row r="424" spans="21:21" x14ac:dyDescent="0.2">
      <c r="U424" s="9"/>
    </row>
    <row r="425" spans="21:21" x14ac:dyDescent="0.2">
      <c r="U425" s="9"/>
    </row>
    <row r="426" spans="21:21" x14ac:dyDescent="0.2">
      <c r="U426" s="9"/>
    </row>
    <row r="427" spans="21:21" x14ac:dyDescent="0.2">
      <c r="U427" s="9"/>
    </row>
    <row r="428" spans="21:21" x14ac:dyDescent="0.2">
      <c r="U428" s="9"/>
    </row>
    <row r="429" spans="21:21" x14ac:dyDescent="0.2">
      <c r="U429" s="9"/>
    </row>
    <row r="430" spans="21:21" x14ac:dyDescent="0.2">
      <c r="U430" s="9"/>
    </row>
    <row r="431" spans="21:21" x14ac:dyDescent="0.2">
      <c r="U431" s="9"/>
    </row>
    <row r="432" spans="21:21" x14ac:dyDescent="0.2">
      <c r="U432" s="9"/>
    </row>
    <row r="433" spans="21:21" x14ac:dyDescent="0.2">
      <c r="U433" s="9"/>
    </row>
    <row r="434" spans="21:21" x14ac:dyDescent="0.2">
      <c r="U434" s="9"/>
    </row>
    <row r="435" spans="21:21" x14ac:dyDescent="0.2">
      <c r="U435" s="9"/>
    </row>
    <row r="436" spans="21:21" x14ac:dyDescent="0.2">
      <c r="U436" s="9"/>
    </row>
    <row r="437" spans="21:21" x14ac:dyDescent="0.2">
      <c r="U437" s="9"/>
    </row>
    <row r="438" spans="21:21" x14ac:dyDescent="0.2">
      <c r="U438" s="9"/>
    </row>
    <row r="439" spans="21:21" x14ac:dyDescent="0.2">
      <c r="U439" s="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33" workbookViewId="0">
      <selection activeCell="T48" sqref="T48"/>
    </sheetView>
  </sheetViews>
  <sheetFormatPr baseColWidth="10" defaultColWidth="8.83203125" defaultRowHeight="15" x14ac:dyDescent="0.2"/>
  <cols>
    <col min="2" max="2" width="12" customWidth="1"/>
    <col min="3" max="3" width="11.83203125" customWidth="1"/>
    <col min="4" max="4" width="11.6640625" customWidth="1"/>
    <col min="5" max="5" width="11.5" customWidth="1"/>
  </cols>
  <sheetData>
    <row r="1" spans="1:22" x14ac:dyDescent="0.2">
      <c r="A1" s="106" t="s">
        <v>144</v>
      </c>
      <c r="B1" s="107" t="s">
        <v>10</v>
      </c>
      <c r="C1" s="107"/>
      <c r="D1" s="107"/>
      <c r="E1" s="107"/>
      <c r="F1" s="107"/>
      <c r="G1" s="109" t="s">
        <v>91</v>
      </c>
      <c r="H1" s="107" t="s">
        <v>10</v>
      </c>
      <c r="I1" s="107"/>
      <c r="J1" s="107"/>
      <c r="K1" s="107"/>
      <c r="L1" s="107"/>
      <c r="M1" s="110" t="s">
        <v>92</v>
      </c>
      <c r="N1" s="107" t="s">
        <v>10</v>
      </c>
      <c r="O1" s="107"/>
      <c r="P1" s="107"/>
      <c r="Q1" s="107"/>
      <c r="R1" s="116"/>
      <c r="S1" t="s">
        <v>131</v>
      </c>
    </row>
    <row r="2" spans="1:22" x14ac:dyDescent="0.2">
      <c r="A2" s="111"/>
      <c r="B2" s="112" t="s">
        <v>60</v>
      </c>
      <c r="C2" s="112" t="s">
        <v>180</v>
      </c>
      <c r="D2" s="112" t="s">
        <v>181</v>
      </c>
      <c r="E2" s="112" t="s">
        <v>182</v>
      </c>
      <c r="F2" s="112" t="s">
        <v>59</v>
      </c>
      <c r="G2" s="108"/>
      <c r="H2" s="112" t="s">
        <v>60</v>
      </c>
      <c r="I2" s="112" t="s">
        <v>180</v>
      </c>
      <c r="J2" s="112" t="s">
        <v>181</v>
      </c>
      <c r="K2" s="112" t="s">
        <v>182</v>
      </c>
      <c r="L2" s="112" t="s">
        <v>59</v>
      </c>
      <c r="M2" s="108"/>
      <c r="N2" s="112" t="s">
        <v>60</v>
      </c>
      <c r="O2" s="112" t="s">
        <v>180</v>
      </c>
      <c r="P2" s="112" t="s">
        <v>181</v>
      </c>
      <c r="Q2" s="112" t="s">
        <v>182</v>
      </c>
      <c r="R2" s="117" t="s">
        <v>59</v>
      </c>
      <c r="S2" s="16"/>
      <c r="T2" s="137">
        <v>15</v>
      </c>
      <c r="U2" s="138">
        <v>25</v>
      </c>
      <c r="V2" s="139">
        <v>30</v>
      </c>
    </row>
    <row r="3" spans="1:22" x14ac:dyDescent="0.2">
      <c r="A3" s="113" t="s">
        <v>83</v>
      </c>
      <c r="B3" s="120">
        <v>10.087899999999999</v>
      </c>
      <c r="C3" s="120">
        <v>10.5692</v>
      </c>
      <c r="D3" s="120">
        <v>2.1698</v>
      </c>
      <c r="E3" s="120">
        <v>22.206299999999999</v>
      </c>
      <c r="F3" s="120">
        <v>0.63649999999999995</v>
      </c>
      <c r="G3" s="121" t="s">
        <v>83</v>
      </c>
      <c r="H3" s="120">
        <v>8.3971999999999998</v>
      </c>
      <c r="I3" s="120">
        <v>8.7912999999999997</v>
      </c>
      <c r="J3" s="120">
        <v>2.4521000000000002</v>
      </c>
      <c r="K3" s="120">
        <v>21.2408</v>
      </c>
      <c r="L3" s="120">
        <v>0</v>
      </c>
      <c r="M3" s="121" t="s">
        <v>83</v>
      </c>
      <c r="N3" s="120">
        <v>8.0031999999999996</v>
      </c>
      <c r="O3" s="120">
        <v>8.7418999999999993</v>
      </c>
      <c r="P3" s="120">
        <v>2.4763000000000002</v>
      </c>
      <c r="Q3" s="120">
        <v>21.220500000000001</v>
      </c>
      <c r="R3" s="122">
        <v>0</v>
      </c>
      <c r="S3" s="135" t="s">
        <v>94</v>
      </c>
      <c r="T3">
        <f>O17/P17</f>
        <v>3.2456128887727291</v>
      </c>
      <c r="U3">
        <f>O18/P18</f>
        <v>2.2088673206781593</v>
      </c>
      <c r="V3">
        <f>O19/P19</f>
        <v>2.0317912531890432</v>
      </c>
    </row>
    <row r="4" spans="1:22" x14ac:dyDescent="0.2">
      <c r="A4" s="113"/>
      <c r="B4" s="120">
        <v>9.3425999999999991</v>
      </c>
      <c r="C4" s="120">
        <v>10.5222</v>
      </c>
      <c r="D4" s="120">
        <v>3.1233</v>
      </c>
      <c r="E4" s="120">
        <v>19.289200000000001</v>
      </c>
      <c r="F4" s="120">
        <v>0.4531</v>
      </c>
      <c r="G4" s="121"/>
      <c r="H4" s="120">
        <v>8.8219999999999992</v>
      </c>
      <c r="I4" s="120">
        <v>9.1120000000000001</v>
      </c>
      <c r="J4" s="120">
        <v>2.6440000000000001</v>
      </c>
      <c r="K4" s="120">
        <v>18.600999999999999</v>
      </c>
      <c r="L4" s="120">
        <v>0</v>
      </c>
      <c r="M4" s="121"/>
      <c r="N4" s="120">
        <v>7.0369999999999999</v>
      </c>
      <c r="O4" s="120">
        <v>8.3719999999999999</v>
      </c>
      <c r="P4" s="120">
        <v>2.9420000000000002</v>
      </c>
      <c r="Q4" s="120">
        <v>19.695399999999999</v>
      </c>
      <c r="R4" s="122"/>
      <c r="S4" s="135" t="s">
        <v>15</v>
      </c>
      <c r="T4">
        <f>I17/J17</f>
        <v>3.0343652804732324</v>
      </c>
      <c r="U4">
        <f>I18/J18</f>
        <v>2.5862671983331538</v>
      </c>
      <c r="V4">
        <f>I19/J19</f>
        <v>2.3167015295692939</v>
      </c>
    </row>
    <row r="5" spans="1:22" x14ac:dyDescent="0.2">
      <c r="A5" s="113"/>
      <c r="B5" s="120">
        <v>8.6130999999999993</v>
      </c>
      <c r="C5" s="120">
        <v>8.4334000000000007</v>
      </c>
      <c r="D5" s="120">
        <v>3.8641000000000001</v>
      </c>
      <c r="E5" s="120">
        <v>16.8232</v>
      </c>
      <c r="F5" s="120">
        <v>1.4077</v>
      </c>
      <c r="G5" s="121"/>
      <c r="H5" s="120">
        <v>9.0526999999999997</v>
      </c>
      <c r="I5" s="120">
        <v>9.1783000000000001</v>
      </c>
      <c r="J5" s="120">
        <v>3.0626000000000002</v>
      </c>
      <c r="K5" s="120">
        <v>19.4999</v>
      </c>
      <c r="L5" s="120">
        <v>0</v>
      </c>
      <c r="M5" s="121"/>
      <c r="N5" s="120">
        <v>7.1539999999999999</v>
      </c>
      <c r="O5" s="120">
        <v>8.4139999999999997</v>
      </c>
      <c r="P5" s="120">
        <v>2.1798999999999999</v>
      </c>
      <c r="Q5" s="120">
        <v>14.7783</v>
      </c>
      <c r="R5" s="122">
        <v>0.77490000000000003</v>
      </c>
      <c r="S5" s="135" t="s">
        <v>217</v>
      </c>
      <c r="T5">
        <f>C17/D17</f>
        <v>3.2756939203702014</v>
      </c>
      <c r="U5">
        <f>C18/D18</f>
        <v>3.5113716397048469</v>
      </c>
      <c r="V5">
        <f>C19/D19</f>
        <v>2.4990406613059486</v>
      </c>
    </row>
    <row r="6" spans="1:22" x14ac:dyDescent="0.2">
      <c r="A6" s="113"/>
      <c r="B6" s="120">
        <v>9.2761999999999993</v>
      </c>
      <c r="C6" s="120">
        <v>9.9745000000000008</v>
      </c>
      <c r="D6" s="120">
        <v>2.9011</v>
      </c>
      <c r="E6" s="120">
        <v>18.776399999999999</v>
      </c>
      <c r="F6" s="120">
        <v>0</v>
      </c>
      <c r="G6" s="121"/>
      <c r="H6" s="120">
        <v>8.1430000000000007</v>
      </c>
      <c r="I6" s="120">
        <v>8.7230000000000008</v>
      </c>
      <c r="J6" s="120">
        <v>3.641</v>
      </c>
      <c r="K6" s="120">
        <v>17.991</v>
      </c>
      <c r="L6" s="120">
        <v>0</v>
      </c>
      <c r="M6" s="121"/>
      <c r="N6" s="120">
        <v>8.7289999999999992</v>
      </c>
      <c r="O6" s="120">
        <v>9.2430000000000003</v>
      </c>
      <c r="P6" s="120">
        <v>3.1150000000000002</v>
      </c>
      <c r="Q6" s="120">
        <v>18.341000000000001</v>
      </c>
      <c r="R6" s="122"/>
    </row>
    <row r="7" spans="1:22" x14ac:dyDescent="0.2">
      <c r="A7" s="95" t="s">
        <v>82</v>
      </c>
      <c r="B7" s="120">
        <f>15.3442</f>
        <v>15.344200000000001</v>
      </c>
      <c r="C7" s="120">
        <v>17.3522</v>
      </c>
      <c r="D7" s="120">
        <v>5.3311999999999999</v>
      </c>
      <c r="E7" s="120">
        <v>36.147199999999998</v>
      </c>
      <c r="F7" s="120">
        <v>0</v>
      </c>
      <c r="G7" s="123" t="s">
        <v>90</v>
      </c>
      <c r="H7" s="120">
        <v>14.5489</v>
      </c>
      <c r="I7" s="120">
        <v>18.558900000000001</v>
      </c>
      <c r="J7" s="120">
        <v>7.9835500000000001</v>
      </c>
      <c r="K7" s="120">
        <v>42.536099999999998</v>
      </c>
      <c r="L7" s="120">
        <v>0</v>
      </c>
      <c r="M7" s="123" t="s">
        <v>82</v>
      </c>
      <c r="N7" s="120">
        <v>8.2975999999999992</v>
      </c>
      <c r="O7" s="120">
        <v>9.6036999999999999</v>
      </c>
      <c r="P7" s="120">
        <v>4.1738</v>
      </c>
      <c r="Q7" s="120">
        <v>23.130299999999998</v>
      </c>
      <c r="R7" s="122">
        <v>0.67689999999999995</v>
      </c>
    </row>
    <row r="8" spans="1:22" x14ac:dyDescent="0.2">
      <c r="A8" s="95"/>
      <c r="B8" s="120">
        <v>12.4557</v>
      </c>
      <c r="C8" s="120">
        <v>13.633800000000001</v>
      </c>
      <c r="D8" s="120">
        <v>3.1280000000000001</v>
      </c>
      <c r="E8" s="120">
        <v>30.313800000000001</v>
      </c>
      <c r="F8" s="120">
        <v>0.12230000000000001</v>
      </c>
      <c r="G8" s="123"/>
      <c r="H8" s="120">
        <v>16.242999999999999</v>
      </c>
      <c r="I8" s="120">
        <v>19.882999999999999</v>
      </c>
      <c r="J8" s="120">
        <v>7.7110000000000003</v>
      </c>
      <c r="K8" s="120">
        <v>40.579000000000001</v>
      </c>
      <c r="L8" s="120">
        <v>0</v>
      </c>
      <c r="M8" s="123"/>
      <c r="N8" s="120">
        <v>10.253</v>
      </c>
      <c r="O8" s="120">
        <v>12.984999999999999</v>
      </c>
      <c r="P8" s="120">
        <v>5.2240000000000002</v>
      </c>
      <c r="Q8" s="120">
        <v>27.676500000000001</v>
      </c>
      <c r="R8" s="122"/>
    </row>
    <row r="9" spans="1:22" x14ac:dyDescent="0.2">
      <c r="A9" s="95"/>
      <c r="B9" s="120">
        <v>14.762700000000001</v>
      </c>
      <c r="C9" s="120">
        <v>16.5366</v>
      </c>
      <c r="D9" s="120">
        <v>5.1749999999999998</v>
      </c>
      <c r="E9" s="120">
        <v>34.923999999999999</v>
      </c>
      <c r="F9" s="120">
        <v>0</v>
      </c>
      <c r="G9" s="123"/>
      <c r="H9" s="120">
        <v>16.981999999999999</v>
      </c>
      <c r="I9" s="120">
        <v>22.224</v>
      </c>
      <c r="J9" s="120">
        <v>8.5530000000000008</v>
      </c>
      <c r="K9" s="120">
        <v>43.965000000000003</v>
      </c>
      <c r="L9" s="120">
        <v>0</v>
      </c>
      <c r="M9" s="123"/>
      <c r="N9" s="120">
        <v>9.0023400000000002</v>
      </c>
      <c r="O9" s="120">
        <v>10.553724000000001</v>
      </c>
      <c r="P9" s="120">
        <v>5.987654</v>
      </c>
      <c r="Q9" s="120">
        <v>27.967965</v>
      </c>
      <c r="R9" s="122"/>
    </row>
    <row r="10" spans="1:22" x14ac:dyDescent="0.2">
      <c r="A10" s="95"/>
      <c r="B10" s="120">
        <v>16.161100000000001</v>
      </c>
      <c r="C10" s="120">
        <v>17.291</v>
      </c>
      <c r="D10" s="120">
        <v>4.8239999999999998</v>
      </c>
      <c r="E10" s="120">
        <v>36.463000000000001</v>
      </c>
      <c r="F10" s="120">
        <v>0</v>
      </c>
      <c r="G10" s="123"/>
      <c r="H10" s="120">
        <v>19.9832</v>
      </c>
      <c r="I10" s="120">
        <v>29.326499999999999</v>
      </c>
      <c r="J10" s="120">
        <v>10.5487</v>
      </c>
      <c r="K10" s="120">
        <v>43.165799999999997</v>
      </c>
      <c r="L10" s="120">
        <v>0</v>
      </c>
      <c r="M10" s="123"/>
      <c r="N10" s="120">
        <v>10.731299999999999</v>
      </c>
      <c r="O10" s="120">
        <v>14.257999999999999</v>
      </c>
      <c r="P10" s="120">
        <v>6.0736999999999997</v>
      </c>
      <c r="Q10" s="120">
        <v>29.104500000000002</v>
      </c>
      <c r="R10" s="122">
        <v>1.08</v>
      </c>
    </row>
    <row r="11" spans="1:22" x14ac:dyDescent="0.2">
      <c r="A11" s="114" t="s">
        <v>222</v>
      </c>
      <c r="B11" s="120">
        <v>16.3521</v>
      </c>
      <c r="C11" s="120">
        <v>16.3978</v>
      </c>
      <c r="D11" s="120">
        <v>7.7579000000000002</v>
      </c>
      <c r="E11" s="120">
        <v>32.852800000000002</v>
      </c>
      <c r="F11" s="120">
        <v>0.69450000000000001</v>
      </c>
      <c r="G11" s="124" t="s">
        <v>222</v>
      </c>
      <c r="H11" s="120">
        <v>20.436800000000002</v>
      </c>
      <c r="I11" s="120">
        <v>27.625599999999999</v>
      </c>
      <c r="J11" s="120">
        <v>11.3162</v>
      </c>
      <c r="K11" s="120">
        <v>58.073900000000002</v>
      </c>
      <c r="L11" s="120">
        <v>0</v>
      </c>
      <c r="M11" s="124" t="s">
        <v>222</v>
      </c>
      <c r="N11" s="120">
        <v>13.53464</v>
      </c>
      <c r="O11" s="120">
        <v>17.12</v>
      </c>
      <c r="P11" s="120">
        <v>8.5620999999999992</v>
      </c>
      <c r="Q11" s="120">
        <v>25.654499999999999</v>
      </c>
      <c r="R11" s="122"/>
    </row>
    <row r="12" spans="1:22" x14ac:dyDescent="0.2">
      <c r="A12" s="114"/>
      <c r="B12" s="120">
        <v>18.355799999999999</v>
      </c>
      <c r="C12" s="120">
        <v>22.508800000000001</v>
      </c>
      <c r="D12" s="120">
        <v>9.2354000000000003</v>
      </c>
      <c r="E12" s="120">
        <v>37.616799999999998</v>
      </c>
      <c r="F12" s="120">
        <v>0.67959999999999998</v>
      </c>
      <c r="G12" s="124"/>
      <c r="H12" s="120">
        <v>22.969000000000001</v>
      </c>
      <c r="I12" s="120">
        <v>28.265999999999998</v>
      </c>
      <c r="J12" s="120">
        <v>13.788</v>
      </c>
      <c r="K12" s="120">
        <v>54.83</v>
      </c>
      <c r="L12" s="120">
        <v>0</v>
      </c>
      <c r="M12" s="124"/>
      <c r="N12" s="120">
        <v>13.6526</v>
      </c>
      <c r="O12" s="120">
        <v>15.425700000000001</v>
      </c>
      <c r="P12" s="120">
        <v>8.5465768900000008</v>
      </c>
      <c r="Q12" s="120">
        <v>23.236899999999999</v>
      </c>
      <c r="R12" s="122"/>
    </row>
    <row r="13" spans="1:22" x14ac:dyDescent="0.2">
      <c r="A13" s="114"/>
      <c r="B13" s="120">
        <v>20.472999999999999</v>
      </c>
      <c r="C13" s="120">
        <v>25.542000000000002</v>
      </c>
      <c r="D13" s="120">
        <v>9.0139999999999993</v>
      </c>
      <c r="E13" s="120">
        <v>43.121200000000002</v>
      </c>
      <c r="F13" s="120">
        <v>0</v>
      </c>
      <c r="G13" s="124"/>
      <c r="H13" s="120">
        <v>19.7394</v>
      </c>
      <c r="I13" s="120">
        <v>24.3645</v>
      </c>
      <c r="J13" s="120">
        <v>10.2455</v>
      </c>
      <c r="K13" s="120">
        <v>56.2256</v>
      </c>
      <c r="L13" s="120">
        <v>0</v>
      </c>
      <c r="M13" s="124"/>
      <c r="N13" s="120">
        <v>12.3393</v>
      </c>
      <c r="O13" s="120">
        <v>16.189900000000002</v>
      </c>
      <c r="P13" s="120">
        <v>7.6585999999999999</v>
      </c>
      <c r="Q13" s="120">
        <v>27.4956</v>
      </c>
      <c r="R13" s="122">
        <v>0.88519999999999999</v>
      </c>
    </row>
    <row r="14" spans="1:22" x14ac:dyDescent="0.2">
      <c r="A14" s="114"/>
      <c r="B14" s="120">
        <v>21.950600000000001</v>
      </c>
      <c r="C14" s="120">
        <v>27.636800000000001</v>
      </c>
      <c r="D14" s="120">
        <v>10.840999999999999</v>
      </c>
      <c r="E14" s="120">
        <v>49.261899999999997</v>
      </c>
      <c r="F14" s="120">
        <v>2.1408</v>
      </c>
      <c r="G14" s="124"/>
      <c r="H14" s="120">
        <v>20.379000000000001</v>
      </c>
      <c r="I14" s="120">
        <v>26.841999999999999</v>
      </c>
      <c r="J14" s="120">
        <v>10.879</v>
      </c>
      <c r="K14" s="120">
        <v>55.405999999999999</v>
      </c>
      <c r="L14" s="120">
        <v>0</v>
      </c>
      <c r="M14" s="124"/>
      <c r="N14" s="135">
        <v>15.078799999999999</v>
      </c>
      <c r="O14" s="135">
        <v>21.567499999999999</v>
      </c>
      <c r="P14" s="135">
        <v>9.8342600000000004</v>
      </c>
      <c r="Q14" s="135">
        <v>37.129800000000003</v>
      </c>
      <c r="R14" s="136">
        <v>0.22650000000000001</v>
      </c>
    </row>
    <row r="15" spans="1:22" x14ac:dyDescent="0.2">
      <c r="A15" s="119" t="s">
        <v>223</v>
      </c>
      <c r="B15" s="125" t="s">
        <v>10</v>
      </c>
      <c r="C15" s="125"/>
      <c r="D15" s="125"/>
      <c r="E15" s="125"/>
      <c r="F15" s="125"/>
      <c r="G15" s="126" t="s">
        <v>223</v>
      </c>
      <c r="H15" s="125" t="s">
        <v>10</v>
      </c>
      <c r="I15" s="125"/>
      <c r="J15" s="125"/>
      <c r="K15" s="125"/>
      <c r="L15" s="125"/>
      <c r="M15" s="126" t="s">
        <v>223</v>
      </c>
      <c r="N15" s="125" t="s">
        <v>10</v>
      </c>
      <c r="O15" s="125"/>
      <c r="P15" s="125"/>
      <c r="Q15" s="125"/>
      <c r="R15" s="127"/>
    </row>
    <row r="16" spans="1:22" x14ac:dyDescent="0.2">
      <c r="A16" s="111"/>
      <c r="B16" s="128" t="s">
        <v>60</v>
      </c>
      <c r="C16" s="128" t="s">
        <v>180</v>
      </c>
      <c r="D16" s="128" t="s">
        <v>181</v>
      </c>
      <c r="E16" s="128" t="s">
        <v>182</v>
      </c>
      <c r="F16" s="128" t="s">
        <v>59</v>
      </c>
      <c r="G16" s="120"/>
      <c r="H16" s="128" t="s">
        <v>60</v>
      </c>
      <c r="I16" s="128" t="s">
        <v>180</v>
      </c>
      <c r="J16" s="128" t="s">
        <v>181</v>
      </c>
      <c r="K16" s="128" t="s">
        <v>182</v>
      </c>
      <c r="L16" s="128" t="s">
        <v>59</v>
      </c>
      <c r="M16" s="120"/>
      <c r="N16" s="128" t="s">
        <v>60</v>
      </c>
      <c r="O16" s="128" t="s">
        <v>180</v>
      </c>
      <c r="P16" s="128" t="s">
        <v>181</v>
      </c>
      <c r="Q16" s="128" t="s">
        <v>182</v>
      </c>
      <c r="R16" s="129" t="s">
        <v>59</v>
      </c>
    </row>
    <row r="17" spans="1:18" x14ac:dyDescent="0.2">
      <c r="A17" s="113" t="s">
        <v>83</v>
      </c>
      <c r="B17" s="120">
        <f>AVERAGE(B3:B6)</f>
        <v>9.3299500000000002</v>
      </c>
      <c r="C17" s="120">
        <f t="shared" ref="C17:E17" si="0">AVERAGE(C3:C6)</f>
        <v>9.8748249999999995</v>
      </c>
      <c r="D17" s="120">
        <f t="shared" si="0"/>
        <v>3.0145749999999998</v>
      </c>
      <c r="E17" s="120">
        <f t="shared" si="0"/>
        <v>19.273775000000001</v>
      </c>
      <c r="F17" s="120">
        <v>1.0221</v>
      </c>
      <c r="G17" s="121" t="s">
        <v>83</v>
      </c>
      <c r="H17" s="120">
        <f>AVERAGE(H3:H6)</f>
        <v>8.6037250000000007</v>
      </c>
      <c r="I17" s="120">
        <f t="shared" ref="I17:K17" si="1">AVERAGE(I3:I6)</f>
        <v>8.9511500000000002</v>
      </c>
      <c r="J17" s="120">
        <f t="shared" si="1"/>
        <v>2.9499249999999999</v>
      </c>
      <c r="K17" s="120">
        <f t="shared" si="1"/>
        <v>19.333175000000001</v>
      </c>
      <c r="L17" s="120">
        <v>0</v>
      </c>
      <c r="M17" s="121" t="s">
        <v>83</v>
      </c>
      <c r="N17" s="120">
        <f>AVERAGE(N3:N6)</f>
        <v>7.7307999999999995</v>
      </c>
      <c r="O17" s="120">
        <f t="shared" ref="O17:Q17" si="2">AVERAGE(O3:O6)</f>
        <v>8.6927250000000011</v>
      </c>
      <c r="P17" s="120">
        <f t="shared" si="2"/>
        <v>2.6783000000000001</v>
      </c>
      <c r="Q17" s="120">
        <f t="shared" si="2"/>
        <v>18.508800000000001</v>
      </c>
      <c r="R17" s="122">
        <v>0.38745000000000002</v>
      </c>
    </row>
    <row r="18" spans="1:18" x14ac:dyDescent="0.2">
      <c r="A18" s="95" t="s">
        <v>82</v>
      </c>
      <c r="B18" s="120">
        <f>AVERAGE(B7:B10)</f>
        <v>14.680925000000002</v>
      </c>
      <c r="C18" s="120">
        <f t="shared" ref="C18:E18" si="3">AVERAGE(C7:C10)</f>
        <v>16.203399999999998</v>
      </c>
      <c r="D18" s="120">
        <f t="shared" si="3"/>
        <v>4.6145499999999995</v>
      </c>
      <c r="E18" s="120">
        <f t="shared" si="3"/>
        <v>34.461999999999996</v>
      </c>
      <c r="F18" s="120">
        <v>0.12230000000000001</v>
      </c>
      <c r="G18" s="123" t="s">
        <v>82</v>
      </c>
      <c r="H18" s="120">
        <f>AVERAGE(H7:H10)</f>
        <v>16.939274999999999</v>
      </c>
      <c r="I18" s="120">
        <f t="shared" ref="I18:K18" si="4">AVERAGE(I7:I10)</f>
        <v>22.498100000000001</v>
      </c>
      <c r="J18" s="120">
        <f t="shared" si="4"/>
        <v>8.6990625000000001</v>
      </c>
      <c r="K18" s="120">
        <f t="shared" si="4"/>
        <v>42.561475000000002</v>
      </c>
      <c r="L18" s="120">
        <v>0.96445000000000003</v>
      </c>
      <c r="M18" s="123" t="s">
        <v>82</v>
      </c>
      <c r="N18" s="120">
        <f>AVERAGE(N7:N10)</f>
        <v>9.5710599999999992</v>
      </c>
      <c r="O18" s="120">
        <f t="shared" ref="O18:Q18" si="5">AVERAGE(O7:O10)</f>
        <v>11.850106</v>
      </c>
      <c r="P18" s="120">
        <f t="shared" si="5"/>
        <v>5.3647884999999995</v>
      </c>
      <c r="Q18" s="120">
        <f t="shared" si="5"/>
        <v>26.969816250000001</v>
      </c>
      <c r="R18" s="122">
        <v>0.87844999999999995</v>
      </c>
    </row>
    <row r="19" spans="1:18" x14ac:dyDescent="0.2">
      <c r="A19" s="114" t="s">
        <v>222</v>
      </c>
      <c r="B19" s="120">
        <f>AVERAGE(B11:B14)</f>
        <v>19.282874999999997</v>
      </c>
      <c r="C19" s="120">
        <f t="shared" ref="C19:E19" si="6">AVERAGE(C11:C14)</f>
        <v>23.021349999999998</v>
      </c>
      <c r="D19" s="120">
        <f t="shared" si="6"/>
        <v>9.2120750000000005</v>
      </c>
      <c r="E19" s="120">
        <f t="shared" si="6"/>
        <v>40.713175</v>
      </c>
      <c r="F19" s="120">
        <v>1.4101999999999999</v>
      </c>
      <c r="G19" s="124" t="s">
        <v>222</v>
      </c>
      <c r="H19" s="120">
        <f>AVERAGE(H11:H14)</f>
        <v>20.881050000000002</v>
      </c>
      <c r="I19" s="120">
        <f t="shared" ref="I19:K19" si="7">AVERAGE(I11:I14)</f>
        <v>26.774525000000001</v>
      </c>
      <c r="J19" s="120">
        <f t="shared" si="7"/>
        <v>11.557174999999999</v>
      </c>
      <c r="K19" s="120">
        <f t="shared" si="7"/>
        <v>56.133875000000003</v>
      </c>
      <c r="L19" s="120">
        <v>0</v>
      </c>
      <c r="M19" s="124" t="s">
        <v>222</v>
      </c>
      <c r="N19" s="120">
        <f>AVERAGE(N11:N14)</f>
        <v>13.651335</v>
      </c>
      <c r="O19" s="120">
        <f t="shared" ref="O19:Q19" si="8">AVERAGE(O11:O14)</f>
        <v>17.575775</v>
      </c>
      <c r="P19" s="120">
        <f>AVERAGE(P11:P14)</f>
        <v>8.6503842224999996</v>
      </c>
      <c r="Q19" s="120">
        <f t="shared" si="8"/>
        <v>28.379200000000001</v>
      </c>
      <c r="R19" s="122">
        <v>0.55584999999999996</v>
      </c>
    </row>
    <row r="20" spans="1:18" x14ac:dyDescent="0.2">
      <c r="A20" s="118" t="s">
        <v>224</v>
      </c>
      <c r="B20" s="130"/>
      <c r="C20" s="130"/>
      <c r="D20" s="130"/>
      <c r="E20" s="130"/>
      <c r="F20" s="130"/>
      <c r="G20" s="130" t="s">
        <v>224</v>
      </c>
      <c r="H20" s="130"/>
      <c r="I20" s="130"/>
      <c r="J20" s="130"/>
      <c r="K20" s="130"/>
      <c r="L20" s="130"/>
      <c r="M20" s="130" t="s">
        <v>224</v>
      </c>
      <c r="N20" s="130"/>
      <c r="O20" s="130"/>
      <c r="P20" s="130"/>
      <c r="Q20" s="130"/>
      <c r="R20" s="131"/>
    </row>
    <row r="21" spans="1:18" x14ac:dyDescent="0.2">
      <c r="A21" s="113" t="s">
        <v>83</v>
      </c>
      <c r="B21" s="120">
        <f>_xlfn.STDEV.P(B3:B6)</f>
        <v>0.52235313964788233</v>
      </c>
      <c r="C21" s="120">
        <f t="shared" ref="C21:F21" si="9">_xlfn.STDEV.P(C3:C6)</f>
        <v>0.86442063943140535</v>
      </c>
      <c r="D21" s="120">
        <f t="shared" si="9"/>
        <v>0.60415958725737373</v>
      </c>
      <c r="E21" s="120">
        <f t="shared" si="9"/>
        <v>1.9269561831746458</v>
      </c>
      <c r="F21" s="120">
        <f t="shared" si="9"/>
        <v>0.5081644240548524</v>
      </c>
      <c r="G21" s="121" t="s">
        <v>83</v>
      </c>
      <c r="H21" s="120">
        <f>_xlfn.STDEV.P(H3:H6)</f>
        <v>0.35501500936580088</v>
      </c>
      <c r="I21" s="120">
        <f t="shared" ref="I21:K21" si="10">_xlfn.STDEV.P(I3:I6)</f>
        <v>0.19689736539628955</v>
      </c>
      <c r="J21" s="120">
        <f t="shared" si="10"/>
        <v>0.45598797887115433</v>
      </c>
      <c r="K21" s="120">
        <f t="shared" si="10"/>
        <v>1.2251881822295712</v>
      </c>
      <c r="L21" s="120">
        <v>0</v>
      </c>
      <c r="M21" s="121" t="s">
        <v>83</v>
      </c>
      <c r="N21" s="120">
        <f>_xlfn.STDEV.P(N3:N6)</f>
        <v>0.68641490368435298</v>
      </c>
      <c r="O21" s="120">
        <f t="shared" ref="O21:Q21" si="11">_xlfn.STDEV.P(O3:O6)</f>
        <v>0.34848705409957503</v>
      </c>
      <c r="P21" s="120">
        <f t="shared" si="11"/>
        <v>0.37062485750418916</v>
      </c>
      <c r="Q21" s="120">
        <f t="shared" si="11"/>
        <v>2.3825471422408246</v>
      </c>
      <c r="R21" s="122">
        <v>0.38745000000000002</v>
      </c>
    </row>
    <row r="22" spans="1:18" x14ac:dyDescent="0.2">
      <c r="A22" s="95" t="s">
        <v>82</v>
      </c>
      <c r="B22" s="120">
        <f>_xlfn.STDEV.P(B7:B10)</f>
        <v>1.3774219766923281</v>
      </c>
      <c r="C22" s="120">
        <f t="shared" ref="C22:F22" si="12">_xlfn.STDEV.P(C7:C10)</f>
        <v>1.5179329365950258</v>
      </c>
      <c r="D22" s="120">
        <f t="shared" si="12"/>
        <v>0.87769465504810207</v>
      </c>
      <c r="E22" s="120">
        <f t="shared" si="12"/>
        <v>2.4629711366558884</v>
      </c>
      <c r="F22" s="120">
        <f t="shared" si="12"/>
        <v>5.2957453441418431E-2</v>
      </c>
      <c r="G22" s="123" t="s">
        <v>82</v>
      </c>
      <c r="H22" s="120">
        <f>_xlfn.STDEV.P(H7:H10)</f>
        <v>1.966341548885906</v>
      </c>
      <c r="I22" s="120">
        <f t="shared" ref="I22:K22" si="13">_xlfn.STDEV.P(I7:I10)</f>
        <v>4.1550638388597498</v>
      </c>
      <c r="J22" s="120">
        <f t="shared" si="13"/>
        <v>1.1102610928150007</v>
      </c>
      <c r="K22" s="120">
        <f t="shared" si="13"/>
        <v>1.251593199436223</v>
      </c>
      <c r="L22" s="120">
        <v>0.96445000000000003</v>
      </c>
      <c r="M22" s="123" t="s">
        <v>82</v>
      </c>
      <c r="N22" s="120">
        <f>_xlfn.STDEV.P(N7:N10)</f>
        <v>0.96906421758313033</v>
      </c>
      <c r="O22" s="120">
        <f t="shared" ref="O22:Q22" si="14">_xlfn.STDEV.P(O7:O10)</f>
        <v>1.8582844314872735</v>
      </c>
      <c r="P22" s="120">
        <f t="shared" si="14"/>
        <v>0.76301899628826531</v>
      </c>
      <c r="Q22" s="120">
        <f t="shared" si="14"/>
        <v>2.2800472909661749</v>
      </c>
      <c r="R22" s="122">
        <v>0.20155000000000001</v>
      </c>
    </row>
    <row r="23" spans="1:18" x14ac:dyDescent="0.2">
      <c r="A23" s="114" t="s">
        <v>222</v>
      </c>
      <c r="B23" s="120">
        <f>_xlfn.STDEV.P(B11:B14)</f>
        <v>2.1202632116968805</v>
      </c>
      <c r="C23" s="120">
        <f t="shared" ref="C23:F23" si="15">_xlfn.STDEV.P(C11:C14)</f>
        <v>4.2364542140214558</v>
      </c>
      <c r="D23" s="120">
        <f t="shared" si="15"/>
        <v>1.0963347284816813</v>
      </c>
      <c r="E23" s="120">
        <f t="shared" si="15"/>
        <v>6.1288725881580266</v>
      </c>
      <c r="F23" s="120">
        <f t="shared" si="15"/>
        <v>0.78079775670464113</v>
      </c>
      <c r="G23" s="124" t="s">
        <v>222</v>
      </c>
      <c r="H23" s="120">
        <f>_xlfn.STDEV.P(H11:H14)</f>
        <v>1.2361545402982592</v>
      </c>
      <c r="I23" s="120">
        <f t="shared" ref="I23:K23" si="16">_xlfn.STDEV.P(I11:I14)</f>
        <v>1.4799999752956075</v>
      </c>
      <c r="J23" s="120">
        <f t="shared" si="16"/>
        <v>1.3430433507057824</v>
      </c>
      <c r="K23" s="120">
        <f t="shared" si="16"/>
        <v>1.224949234407289</v>
      </c>
      <c r="L23" s="120">
        <v>0</v>
      </c>
      <c r="M23" s="124" t="s">
        <v>222</v>
      </c>
      <c r="N23" s="120">
        <f>_xlfn.STDEV.P(N11:N14)</f>
        <v>0.97117345138497257</v>
      </c>
      <c r="O23" s="120">
        <f t="shared" ref="O23:Q23" si="17">_xlfn.STDEV.P(O11:O14)</f>
        <v>2.3814423857979468</v>
      </c>
      <c r="P23" s="120">
        <f t="shared" si="17"/>
        <v>0.77520446766874929</v>
      </c>
      <c r="Q23" s="120">
        <f t="shared" si="17"/>
        <v>5.273068098839599</v>
      </c>
      <c r="R23" s="122">
        <v>0.32934999999999998</v>
      </c>
    </row>
    <row r="24" spans="1:18" x14ac:dyDescent="0.2">
      <c r="A24" s="118" t="s">
        <v>251</v>
      </c>
      <c r="B24" s="130"/>
      <c r="C24" s="130"/>
      <c r="D24" s="130"/>
      <c r="E24" s="130"/>
      <c r="F24" s="130"/>
      <c r="G24" s="130" t="s">
        <v>251</v>
      </c>
      <c r="H24" s="130"/>
      <c r="I24" s="130"/>
      <c r="J24" s="130"/>
      <c r="K24" s="130"/>
      <c r="L24" s="130"/>
      <c r="M24" s="130" t="s">
        <v>251</v>
      </c>
      <c r="N24" s="130"/>
      <c r="O24" s="130"/>
      <c r="P24" s="130"/>
      <c r="Q24" s="130"/>
      <c r="R24" s="131"/>
    </row>
    <row r="25" spans="1:18" x14ac:dyDescent="0.2">
      <c r="A25" s="113" t="s">
        <v>83</v>
      </c>
      <c r="B25" s="120">
        <f>(B21/SQRT(4))</f>
        <v>0.26117656982394116</v>
      </c>
      <c r="C25" s="120">
        <f t="shared" ref="C25:F25" si="18">(C21/SQRT(4))</f>
        <v>0.43221031971570267</v>
      </c>
      <c r="D25" s="120">
        <f t="shared" si="18"/>
        <v>0.30207979362868687</v>
      </c>
      <c r="E25" s="120">
        <f t="shared" si="18"/>
        <v>0.96347809158732289</v>
      </c>
      <c r="F25" s="120">
        <f t="shared" si="18"/>
        <v>0.2540822120274262</v>
      </c>
      <c r="G25" s="121" t="s">
        <v>83</v>
      </c>
      <c r="H25" s="120">
        <f>(H21/SQRT(4))</f>
        <v>0.17750750468290044</v>
      </c>
      <c r="I25" s="120">
        <f t="shared" ref="I25:K25" si="19">(I21/SQRT(4))</f>
        <v>9.8448682698144774E-2</v>
      </c>
      <c r="J25" s="120">
        <f t="shared" si="19"/>
        <v>0.22799398943557717</v>
      </c>
      <c r="K25" s="120">
        <f t="shared" si="19"/>
        <v>0.61259409111478558</v>
      </c>
      <c r="L25" s="120">
        <v>0</v>
      </c>
      <c r="M25" s="121" t="s">
        <v>83</v>
      </c>
      <c r="N25" s="120">
        <f>(N21/SQRT(4))</f>
        <v>0.34320745184217649</v>
      </c>
      <c r="O25" s="120">
        <f t="shared" ref="O25:Q25" si="20">(O21/SQRT(4))</f>
        <v>0.17424352704978752</v>
      </c>
      <c r="P25" s="120">
        <f t="shared" si="20"/>
        <v>0.18531242875209458</v>
      </c>
      <c r="Q25" s="120">
        <f t="shared" si="20"/>
        <v>1.1912735711204123</v>
      </c>
      <c r="R25" s="122">
        <v>0.27396852199999999</v>
      </c>
    </row>
    <row r="26" spans="1:18" x14ac:dyDescent="0.2">
      <c r="A26" s="95" t="s">
        <v>82</v>
      </c>
      <c r="B26" s="120">
        <f>(B22/SQRT(4))</f>
        <v>0.68871098834616407</v>
      </c>
      <c r="C26" s="120">
        <f t="shared" ref="C26:F26" si="21">(C22/SQRT(4))</f>
        <v>0.75896646829751291</v>
      </c>
      <c r="D26" s="120">
        <f t="shared" si="21"/>
        <v>0.43884732752405103</v>
      </c>
      <c r="E26" s="120">
        <f t="shared" si="21"/>
        <v>1.2314855683279442</v>
      </c>
      <c r="F26" s="120">
        <f t="shared" si="21"/>
        <v>2.6478726720709216E-2</v>
      </c>
      <c r="G26" s="123" t="s">
        <v>82</v>
      </c>
      <c r="H26" s="120">
        <f>(H22/SQRT(4))</f>
        <v>0.98317077444295298</v>
      </c>
      <c r="I26" s="120">
        <f t="shared" ref="I26:K26" si="22">(I22/SQRT(4))</f>
        <v>2.0775319194298749</v>
      </c>
      <c r="J26" s="120">
        <f t="shared" si="22"/>
        <v>0.55513054640750037</v>
      </c>
      <c r="K26" s="120">
        <f t="shared" si="22"/>
        <v>0.62579659971811152</v>
      </c>
      <c r="L26" s="120">
        <v>0.681969135</v>
      </c>
      <c r="M26" s="123" t="s">
        <v>82</v>
      </c>
      <c r="N26" s="120">
        <f>(N22/SQRT(4))</f>
        <v>0.48453210879156516</v>
      </c>
      <c r="O26" s="120">
        <f t="shared" ref="O26:Q26" si="23">(O22/SQRT(4))</f>
        <v>0.92914221574363676</v>
      </c>
      <c r="P26" s="120">
        <f t="shared" si="23"/>
        <v>0.38150949814413265</v>
      </c>
      <c r="Q26" s="120">
        <f t="shared" si="23"/>
        <v>1.1400236454830874</v>
      </c>
      <c r="R26" s="122">
        <v>0.142517372</v>
      </c>
    </row>
    <row r="27" spans="1:18" x14ac:dyDescent="0.2">
      <c r="A27" s="115" t="s">
        <v>222</v>
      </c>
      <c r="B27" s="132">
        <f>(B23/SQRT(4))</f>
        <v>1.0601316058484402</v>
      </c>
      <c r="C27" s="132">
        <f t="shared" ref="C27:F27" si="24">(C23/SQRT(4))</f>
        <v>2.1182271070107279</v>
      </c>
      <c r="D27" s="132">
        <f t="shared" si="24"/>
        <v>0.54816736424084067</v>
      </c>
      <c r="E27" s="132">
        <f t="shared" si="24"/>
        <v>3.0644362940790133</v>
      </c>
      <c r="F27" s="132">
        <f t="shared" si="24"/>
        <v>0.39039887835232057</v>
      </c>
      <c r="G27" s="133" t="s">
        <v>222</v>
      </c>
      <c r="H27" s="132">
        <f>(H23/SQRT(4))</f>
        <v>0.61807727014912961</v>
      </c>
      <c r="I27" s="132">
        <f t="shared" ref="I27:K27" si="25">(I23/SQRT(4))</f>
        <v>0.73999998764780373</v>
      </c>
      <c r="J27" s="132">
        <f t="shared" si="25"/>
        <v>0.6715216753528912</v>
      </c>
      <c r="K27" s="132">
        <f t="shared" si="25"/>
        <v>0.61247461720364449</v>
      </c>
      <c r="L27" s="132">
        <v>0</v>
      </c>
      <c r="M27" s="133" t="s">
        <v>222</v>
      </c>
      <c r="N27" s="132">
        <f>(N23/SQRT(4))</f>
        <v>0.48558672569248629</v>
      </c>
      <c r="O27" s="132">
        <f t="shared" ref="O27:Q27" si="26">(O23/SQRT(4))</f>
        <v>1.1907211928989734</v>
      </c>
      <c r="P27" s="132">
        <f t="shared" si="26"/>
        <v>0.38760223383437464</v>
      </c>
      <c r="Q27" s="132">
        <f t="shared" si="26"/>
        <v>2.6365340494197995</v>
      </c>
      <c r="R27" s="134">
        <v>0.23288561799999999</v>
      </c>
    </row>
    <row r="46" spans="1:15" x14ac:dyDescent="0.2">
      <c r="A46" s="6" t="s">
        <v>87</v>
      </c>
      <c r="F46" s="4" t="s">
        <v>90</v>
      </c>
      <c r="K46" s="3" t="s">
        <v>245</v>
      </c>
    </row>
    <row r="47" spans="1:15" x14ac:dyDescent="0.2">
      <c r="B47" s="128" t="s">
        <v>60</v>
      </c>
      <c r="C47" s="128" t="s">
        <v>180</v>
      </c>
      <c r="D47" s="128" t="s">
        <v>181</v>
      </c>
      <c r="E47" s="128" t="s">
        <v>182</v>
      </c>
      <c r="G47" s="128" t="s">
        <v>60</v>
      </c>
      <c r="H47" s="128" t="s">
        <v>180</v>
      </c>
      <c r="I47" s="128" t="s">
        <v>181</v>
      </c>
      <c r="J47" s="128" t="s">
        <v>182</v>
      </c>
      <c r="L47" s="128" t="s">
        <v>60</v>
      </c>
      <c r="M47" s="128" t="s">
        <v>180</v>
      </c>
      <c r="N47" s="128" t="s">
        <v>181</v>
      </c>
      <c r="O47" s="128" t="s">
        <v>182</v>
      </c>
    </row>
    <row r="48" spans="1:15" x14ac:dyDescent="0.2">
      <c r="A48" t="s">
        <v>92</v>
      </c>
      <c r="B48" s="74">
        <f>N17</f>
        <v>7.7307999999999995</v>
      </c>
      <c r="C48" s="74">
        <f t="shared" ref="C48:E48" si="27">O17</f>
        <v>8.6927250000000011</v>
      </c>
      <c r="D48" s="74">
        <f t="shared" si="27"/>
        <v>2.6783000000000001</v>
      </c>
      <c r="E48" s="74">
        <f t="shared" si="27"/>
        <v>18.508800000000001</v>
      </c>
      <c r="F48" t="s">
        <v>92</v>
      </c>
      <c r="G48" s="74">
        <f>N18</f>
        <v>9.5710599999999992</v>
      </c>
      <c r="H48" s="74">
        <f t="shared" ref="H48:J48" si="28">O18</f>
        <v>11.850106</v>
      </c>
      <c r="I48" s="74">
        <f t="shared" si="28"/>
        <v>5.3647884999999995</v>
      </c>
      <c r="J48" s="74">
        <f t="shared" si="28"/>
        <v>26.969816250000001</v>
      </c>
      <c r="K48" s="108" t="s">
        <v>92</v>
      </c>
      <c r="L48" s="74">
        <f>N19</f>
        <v>13.651335</v>
      </c>
      <c r="M48" s="74">
        <f t="shared" ref="M48:O48" si="29">O19</f>
        <v>17.575775</v>
      </c>
      <c r="N48" s="74">
        <f t="shared" si="29"/>
        <v>8.6503842224999996</v>
      </c>
      <c r="O48" s="74">
        <f t="shared" si="29"/>
        <v>28.379200000000001</v>
      </c>
    </row>
    <row r="49" spans="1:15" x14ac:dyDescent="0.2">
      <c r="A49" t="s">
        <v>91</v>
      </c>
      <c r="B49" s="74">
        <f>H17</f>
        <v>8.6037250000000007</v>
      </c>
      <c r="C49" s="74">
        <f t="shared" ref="C49:E49" si="30">I17</f>
        <v>8.9511500000000002</v>
      </c>
      <c r="D49" s="74">
        <f t="shared" si="30"/>
        <v>2.9499249999999999</v>
      </c>
      <c r="E49" s="74">
        <f t="shared" si="30"/>
        <v>19.333175000000001</v>
      </c>
      <c r="F49" t="s">
        <v>91</v>
      </c>
      <c r="G49" s="74">
        <f>H18</f>
        <v>16.939274999999999</v>
      </c>
      <c r="H49" s="74">
        <f t="shared" ref="H49:J49" si="31">I18</f>
        <v>22.498100000000001</v>
      </c>
      <c r="I49" s="74">
        <f t="shared" si="31"/>
        <v>8.6990625000000001</v>
      </c>
      <c r="J49" s="74">
        <f t="shared" si="31"/>
        <v>42.561475000000002</v>
      </c>
      <c r="K49" s="108" t="s">
        <v>91</v>
      </c>
      <c r="L49" s="74">
        <f>H19</f>
        <v>20.881050000000002</v>
      </c>
      <c r="M49" s="74">
        <f t="shared" ref="M49:O49" si="32">I19</f>
        <v>26.774525000000001</v>
      </c>
      <c r="N49" s="74">
        <f t="shared" si="32"/>
        <v>11.557174999999999</v>
      </c>
      <c r="O49" s="74">
        <f t="shared" si="32"/>
        <v>56.133875000000003</v>
      </c>
    </row>
    <row r="50" spans="1:15" x14ac:dyDescent="0.2">
      <c r="A50" t="s">
        <v>144</v>
      </c>
      <c r="B50" s="74">
        <f>B17</f>
        <v>9.3299500000000002</v>
      </c>
      <c r="C50" s="74">
        <f t="shared" ref="C50:E50" si="33">C17</f>
        <v>9.8748249999999995</v>
      </c>
      <c r="D50" s="74">
        <f t="shared" si="33"/>
        <v>3.0145749999999998</v>
      </c>
      <c r="E50" s="74">
        <f t="shared" si="33"/>
        <v>19.273775000000001</v>
      </c>
      <c r="F50" t="s">
        <v>144</v>
      </c>
      <c r="G50" s="74">
        <f>B18</f>
        <v>14.680925000000002</v>
      </c>
      <c r="H50" s="74">
        <f t="shared" ref="H50:J50" si="34">C18</f>
        <v>16.203399999999998</v>
      </c>
      <c r="I50" s="74">
        <f t="shared" si="34"/>
        <v>4.6145499999999995</v>
      </c>
      <c r="J50" s="74">
        <f t="shared" si="34"/>
        <v>34.461999999999996</v>
      </c>
      <c r="K50" s="108" t="s">
        <v>144</v>
      </c>
      <c r="L50" s="74">
        <f>B19</f>
        <v>19.282874999999997</v>
      </c>
      <c r="M50" s="74">
        <f t="shared" ref="M50:O50" si="35">C19</f>
        <v>23.021349999999998</v>
      </c>
      <c r="N50" s="74">
        <f t="shared" si="35"/>
        <v>9.2120750000000005</v>
      </c>
      <c r="O50" s="74">
        <f t="shared" si="35"/>
        <v>40.713175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7"/>
  <sheetViews>
    <sheetView topLeftCell="V1" workbookViewId="0">
      <selection activeCell="A3" sqref="A3:AK6"/>
    </sheetView>
  </sheetViews>
  <sheetFormatPr baseColWidth="10" defaultRowHeight="15" x14ac:dyDescent="0.2"/>
  <sheetData>
    <row r="2" spans="1:37" x14ac:dyDescent="0.2">
      <c r="A2" t="s">
        <v>313</v>
      </c>
    </row>
    <row r="3" spans="1:37" x14ac:dyDescent="0.2">
      <c r="B3" s="141" t="s">
        <v>304</v>
      </c>
      <c r="C3" s="141"/>
      <c r="D3" s="141"/>
      <c r="E3" s="141"/>
      <c r="F3" s="141" t="s">
        <v>305</v>
      </c>
      <c r="G3" s="141"/>
      <c r="H3" s="141"/>
      <c r="I3" s="141"/>
      <c r="J3" s="141" t="s">
        <v>306</v>
      </c>
      <c r="K3" s="141"/>
      <c r="L3" s="141"/>
      <c r="M3" s="141"/>
      <c r="N3" s="141" t="s">
        <v>307</v>
      </c>
      <c r="O3" s="141"/>
      <c r="P3" s="141"/>
      <c r="Q3" s="141"/>
      <c r="R3" s="141" t="s">
        <v>308</v>
      </c>
      <c r="S3" s="141"/>
      <c r="T3" s="141"/>
      <c r="U3" s="141"/>
      <c r="V3" s="141" t="s">
        <v>309</v>
      </c>
      <c r="W3" s="141"/>
      <c r="X3" s="141"/>
      <c r="Y3" s="141"/>
      <c r="Z3" s="141" t="s">
        <v>310</v>
      </c>
      <c r="AA3" s="141"/>
      <c r="AB3" s="141"/>
      <c r="AC3" s="141"/>
      <c r="AD3" s="141" t="s">
        <v>311</v>
      </c>
      <c r="AE3" s="141"/>
      <c r="AF3" s="141"/>
      <c r="AG3" s="141"/>
      <c r="AH3" s="141" t="s">
        <v>312</v>
      </c>
      <c r="AI3" s="141"/>
      <c r="AJ3" s="141"/>
      <c r="AK3" s="141"/>
    </row>
    <row r="4" spans="1:37" x14ac:dyDescent="0.2">
      <c r="A4">
        <v>15</v>
      </c>
      <c r="B4" s="140">
        <v>3.1E-2</v>
      </c>
      <c r="C4" s="140">
        <v>2.75E-2</v>
      </c>
      <c r="D4" s="140">
        <v>3.7999999999999999E-2</v>
      </c>
      <c r="E4" s="140">
        <v>4.3900000000000002E-2</v>
      </c>
      <c r="F4" s="140">
        <v>4.2500000000000003E-2</v>
      </c>
      <c r="G4" s="140">
        <v>3.0200000000000001E-2</v>
      </c>
      <c r="H4" s="140">
        <v>3.2399999999999998E-2</v>
      </c>
      <c r="I4" s="140">
        <v>0.04</v>
      </c>
      <c r="J4" s="140">
        <v>3.2500000000000001E-2</v>
      </c>
      <c r="K4" s="140">
        <v>2.98E-2</v>
      </c>
      <c r="L4" s="140">
        <v>3.8800000000000001E-2</v>
      </c>
      <c r="M4" s="140">
        <v>4.4900000000000002E-2</v>
      </c>
      <c r="N4" s="140">
        <v>1.0200000000000001E-2</v>
      </c>
      <c r="O4" s="140">
        <v>9.8899999999999995E-3</v>
      </c>
      <c r="P4" s="140">
        <v>1.2800000000000001E-2</v>
      </c>
      <c r="Q4" s="140">
        <v>1.2999999999999999E-2</v>
      </c>
      <c r="R4" s="140">
        <v>9.8799999999999999E-3</v>
      </c>
      <c r="S4" s="140">
        <v>9.5999999999999992E-3</v>
      </c>
      <c r="T4" s="140">
        <v>9.7699999999999992E-3</v>
      </c>
      <c r="U4" s="140">
        <v>9.7870000000000006E-3</v>
      </c>
      <c r="V4" s="140">
        <v>9.1999999999999998E-3</v>
      </c>
      <c r="W4" s="140">
        <v>7.6E-3</v>
      </c>
      <c r="X4" s="140">
        <v>7.6400000000000001E-3</v>
      </c>
      <c r="Y4" s="140">
        <v>6.3169999999999997E-3</v>
      </c>
      <c r="Z4" s="140">
        <v>4.1200000000000001E-2</v>
      </c>
      <c r="AA4" s="140">
        <v>3.739E-2</v>
      </c>
      <c r="AB4" s="140">
        <v>5.0799999999999998E-2</v>
      </c>
      <c r="AC4" s="140">
        <v>5.6899999999999999E-2</v>
      </c>
      <c r="AD4" s="140">
        <v>5.2380000000000003E-2</v>
      </c>
      <c r="AE4" s="140">
        <v>3.9800000000000002E-2</v>
      </c>
      <c r="AF4" s="140">
        <v>4.2169999999999999E-2</v>
      </c>
      <c r="AG4" s="140">
        <v>4.9786999999999998E-2</v>
      </c>
      <c r="AH4" s="140">
        <v>4.1700000000000001E-2</v>
      </c>
      <c r="AI4" s="140">
        <v>3.7400000000000003E-2</v>
      </c>
      <c r="AJ4" s="140">
        <v>4.6440000000000002E-2</v>
      </c>
      <c r="AK4" s="140">
        <v>5.1216999999999999E-2</v>
      </c>
    </row>
    <row r="5" spans="1:37" x14ac:dyDescent="0.2">
      <c r="A5">
        <v>25</v>
      </c>
      <c r="B5" s="140">
        <v>3.2000000000000001E-2</v>
      </c>
      <c r="C5" s="140">
        <v>3.3099999999999997E-2</v>
      </c>
      <c r="D5" s="140">
        <v>2.9870000000000001E-2</v>
      </c>
      <c r="E5" s="140">
        <v>3.7670000000000002E-2</v>
      </c>
      <c r="F5" s="140">
        <v>3.5700000000000003E-2</v>
      </c>
      <c r="G5" s="140">
        <v>4.011E-2</v>
      </c>
      <c r="H5" s="140">
        <v>4.2900000000000001E-2</v>
      </c>
      <c r="I5" s="140">
        <v>4.3799999999999999E-2</v>
      </c>
      <c r="J5" s="140">
        <v>3.5000000000000003E-2</v>
      </c>
      <c r="K5" s="140">
        <v>4.9700000000000001E-2</v>
      </c>
      <c r="L5" s="140">
        <v>4.5900000000000003E-2</v>
      </c>
      <c r="M5" s="140">
        <v>4.8800000000000003E-2</v>
      </c>
      <c r="N5" s="140">
        <v>1.84E-2</v>
      </c>
      <c r="O5" s="140">
        <v>1.4999999999999999E-2</v>
      </c>
      <c r="P5" s="140">
        <v>1.9279999999999999E-2</v>
      </c>
      <c r="Q5" s="140">
        <v>1.72E-2</v>
      </c>
      <c r="R5" s="140">
        <v>1.84E-2</v>
      </c>
      <c r="S5" s="140">
        <v>1.0500000000000001E-2</v>
      </c>
      <c r="T5" s="140">
        <v>1.9279999999999999E-2</v>
      </c>
      <c r="U5" s="140">
        <v>9.7199999999999995E-3</v>
      </c>
      <c r="V5" s="140">
        <v>1.84E-2</v>
      </c>
      <c r="W5" s="140">
        <v>1.35E-2</v>
      </c>
      <c r="X5" s="140">
        <v>1.9279999999999999E-2</v>
      </c>
      <c r="Y5" s="140">
        <v>9.7199999999999995E-3</v>
      </c>
      <c r="Z5" s="140">
        <v>5.04E-2</v>
      </c>
      <c r="AA5" s="140">
        <v>4.8099999999999997E-2</v>
      </c>
      <c r="AB5" s="140">
        <v>4.9149999999999999E-2</v>
      </c>
      <c r="AC5" s="140">
        <v>5.4870000000000002E-2</v>
      </c>
      <c r="AD5" s="140">
        <v>5.4100000000000002E-2</v>
      </c>
      <c r="AE5" s="140">
        <v>5.0610000000000002E-2</v>
      </c>
      <c r="AF5" s="140">
        <v>6.2179999999999999E-2</v>
      </c>
      <c r="AG5" s="140">
        <v>5.3519999999999998E-2</v>
      </c>
      <c r="AH5" s="140">
        <v>5.3400000000000003E-2</v>
      </c>
      <c r="AI5" s="140">
        <v>6.3200000000000006E-2</v>
      </c>
      <c r="AJ5" s="140">
        <v>6.5180000000000002E-2</v>
      </c>
      <c r="AK5" s="140">
        <v>5.8520000000000003E-2</v>
      </c>
    </row>
    <row r="6" spans="1:37" x14ac:dyDescent="0.2">
      <c r="A6">
        <v>30</v>
      </c>
      <c r="B6" s="140">
        <v>2.18E-2</v>
      </c>
      <c r="C6" s="140">
        <v>2.3300000000000001E-2</v>
      </c>
      <c r="D6" s="140">
        <v>2.6700000000000002E-2</v>
      </c>
      <c r="E6" s="140">
        <v>2.5000000000000001E-2</v>
      </c>
      <c r="F6" s="140">
        <v>2.8799999999999999E-2</v>
      </c>
      <c r="G6" s="140">
        <v>2.9909999999999999E-2</v>
      </c>
      <c r="H6" s="140">
        <v>2.887E-2</v>
      </c>
      <c r="I6" s="140">
        <v>2.632E-2</v>
      </c>
      <c r="J6" s="140">
        <v>3.8800000000000001E-2</v>
      </c>
      <c r="K6" s="140">
        <v>2.9909999999999999E-2</v>
      </c>
      <c r="L6" s="140">
        <v>2.887E-2</v>
      </c>
      <c r="M6" s="140">
        <v>2.632E-2</v>
      </c>
      <c r="N6" s="140">
        <v>2.12E-2</v>
      </c>
      <c r="O6" s="140">
        <v>2.2532E-2</v>
      </c>
      <c r="P6" s="140">
        <v>1.685E-2</v>
      </c>
      <c r="Q6" s="140">
        <v>2.3199999999999998E-2</v>
      </c>
      <c r="R6" s="140">
        <v>2.12E-2</v>
      </c>
      <c r="S6" s="140">
        <v>2.2532E-2</v>
      </c>
      <c r="T6" s="140">
        <v>1.685E-2</v>
      </c>
      <c r="U6" s="140">
        <v>1.32E-2</v>
      </c>
      <c r="V6" s="140">
        <v>2.12E-2</v>
      </c>
      <c r="W6" s="140">
        <v>2.2532E-2</v>
      </c>
      <c r="X6" s="140">
        <v>1.985E-2</v>
      </c>
      <c r="Y6" s="140">
        <v>1.8200000000000001E-2</v>
      </c>
      <c r="Z6" s="140">
        <v>4.2999999999999997E-2</v>
      </c>
      <c r="AA6" s="140">
        <v>4.5831999999999998E-2</v>
      </c>
      <c r="AB6" s="140">
        <v>4.3549999999999998E-2</v>
      </c>
      <c r="AC6" s="140">
        <v>4.82E-2</v>
      </c>
      <c r="AD6" s="140">
        <v>0.05</v>
      </c>
      <c r="AE6" s="140">
        <v>5.2442000000000003E-2</v>
      </c>
      <c r="AF6" s="140">
        <v>4.5719999999999997E-2</v>
      </c>
      <c r="AG6" s="140">
        <v>3.952E-2</v>
      </c>
      <c r="AH6" s="140">
        <v>0.06</v>
      </c>
      <c r="AI6" s="140">
        <v>5.2442000000000003E-2</v>
      </c>
      <c r="AJ6" s="140">
        <v>4.8719999999999999E-2</v>
      </c>
      <c r="AK6" s="140">
        <v>4.4519999999999997E-2</v>
      </c>
    </row>
    <row r="8" spans="1:37" x14ac:dyDescent="0.2">
      <c r="A8" t="s">
        <v>314</v>
      </c>
    </row>
    <row r="9" spans="1:37" x14ac:dyDescent="0.2">
      <c r="B9" s="141" t="s">
        <v>304</v>
      </c>
      <c r="C9" s="141"/>
      <c r="D9" s="141"/>
      <c r="E9" s="141"/>
      <c r="F9" s="141" t="s">
        <v>305</v>
      </c>
      <c r="G9" s="141"/>
      <c r="H9" s="141"/>
      <c r="I9" s="141"/>
      <c r="J9" s="141" t="s">
        <v>306</v>
      </c>
      <c r="K9" s="141"/>
      <c r="L9" s="141"/>
      <c r="M9" s="141"/>
      <c r="N9" s="141" t="s">
        <v>307</v>
      </c>
      <c r="O9" s="141"/>
      <c r="P9" s="141"/>
      <c r="Q9" s="141"/>
      <c r="R9" s="141" t="s">
        <v>308</v>
      </c>
      <c r="S9" s="141"/>
      <c r="T9" s="141"/>
      <c r="U9" s="141"/>
      <c r="V9" s="141" t="s">
        <v>309</v>
      </c>
      <c r="W9" s="141"/>
      <c r="X9" s="141"/>
      <c r="Y9" s="141"/>
      <c r="Z9" s="141" t="s">
        <v>310</v>
      </c>
      <c r="AA9" s="141"/>
      <c r="AB9" s="141"/>
      <c r="AC9" s="141"/>
      <c r="AD9" s="141" t="s">
        <v>311</v>
      </c>
      <c r="AE9" s="141"/>
      <c r="AF9" s="141"/>
      <c r="AG9" s="141"/>
      <c r="AH9" s="141" t="s">
        <v>312</v>
      </c>
      <c r="AI9" s="141"/>
      <c r="AJ9" s="141"/>
      <c r="AK9" s="141"/>
    </row>
    <row r="10" spans="1:37" x14ac:dyDescent="0.2">
      <c r="A10">
        <v>15</v>
      </c>
      <c r="B10" s="140">
        <f>B4*1000</f>
        <v>31</v>
      </c>
      <c r="C10" s="140">
        <f t="shared" ref="C10:AK10" si="0">C4*1000</f>
        <v>27.5</v>
      </c>
      <c r="D10" s="140">
        <f t="shared" si="0"/>
        <v>38</v>
      </c>
      <c r="E10" s="140">
        <f t="shared" si="0"/>
        <v>43.9</v>
      </c>
      <c r="F10" s="140">
        <f t="shared" si="0"/>
        <v>42.5</v>
      </c>
      <c r="G10" s="140">
        <f t="shared" si="0"/>
        <v>30.200000000000003</v>
      </c>
      <c r="H10" s="140">
        <f t="shared" si="0"/>
        <v>32.4</v>
      </c>
      <c r="I10" s="140">
        <f t="shared" si="0"/>
        <v>40</v>
      </c>
      <c r="J10" s="140">
        <f t="shared" si="0"/>
        <v>32.5</v>
      </c>
      <c r="K10" s="140">
        <f t="shared" si="0"/>
        <v>29.8</v>
      </c>
      <c r="L10" s="140">
        <f t="shared" si="0"/>
        <v>38.800000000000004</v>
      </c>
      <c r="M10" s="140">
        <f t="shared" si="0"/>
        <v>44.900000000000006</v>
      </c>
      <c r="N10" s="140">
        <f t="shared" si="0"/>
        <v>10.200000000000001</v>
      </c>
      <c r="O10" s="140">
        <f t="shared" si="0"/>
        <v>9.8899999999999988</v>
      </c>
      <c r="P10" s="140">
        <f t="shared" si="0"/>
        <v>12.8</v>
      </c>
      <c r="Q10" s="140">
        <f t="shared" si="0"/>
        <v>13</v>
      </c>
      <c r="R10" s="140">
        <f t="shared" si="0"/>
        <v>9.879999999999999</v>
      </c>
      <c r="S10" s="140">
        <f t="shared" si="0"/>
        <v>9.6</v>
      </c>
      <c r="T10" s="140">
        <f t="shared" si="0"/>
        <v>9.77</v>
      </c>
      <c r="U10" s="140">
        <f t="shared" si="0"/>
        <v>9.7870000000000008</v>
      </c>
      <c r="V10" s="140">
        <f t="shared" si="0"/>
        <v>9.1999999999999993</v>
      </c>
      <c r="W10" s="140">
        <f t="shared" si="0"/>
        <v>7.6</v>
      </c>
      <c r="X10" s="140">
        <f t="shared" si="0"/>
        <v>7.64</v>
      </c>
      <c r="Y10" s="140">
        <f t="shared" si="0"/>
        <v>6.3169999999999993</v>
      </c>
      <c r="Z10" s="140">
        <f t="shared" si="0"/>
        <v>41.2</v>
      </c>
      <c r="AA10" s="140">
        <f t="shared" si="0"/>
        <v>37.39</v>
      </c>
      <c r="AB10" s="140">
        <f t="shared" si="0"/>
        <v>50.8</v>
      </c>
      <c r="AC10" s="140">
        <f t="shared" si="0"/>
        <v>56.9</v>
      </c>
      <c r="AD10" s="140">
        <f t="shared" si="0"/>
        <v>52.38</v>
      </c>
      <c r="AE10" s="140">
        <f t="shared" si="0"/>
        <v>39.800000000000004</v>
      </c>
      <c r="AF10" s="140">
        <f t="shared" si="0"/>
        <v>42.17</v>
      </c>
      <c r="AG10" s="140">
        <f t="shared" si="0"/>
        <v>49.786999999999999</v>
      </c>
      <c r="AH10" s="140">
        <f t="shared" si="0"/>
        <v>41.7</v>
      </c>
      <c r="AI10" s="140">
        <f t="shared" si="0"/>
        <v>37.400000000000006</v>
      </c>
      <c r="AJ10" s="140">
        <f t="shared" si="0"/>
        <v>46.440000000000005</v>
      </c>
      <c r="AK10" s="140">
        <f t="shared" si="0"/>
        <v>51.216999999999999</v>
      </c>
    </row>
    <row r="11" spans="1:37" x14ac:dyDescent="0.2">
      <c r="A11">
        <v>25</v>
      </c>
      <c r="B11" s="140">
        <f>B5*1000</f>
        <v>32</v>
      </c>
      <c r="C11" s="140">
        <f t="shared" ref="C11:AK11" si="1">C5*1000</f>
        <v>33.099999999999994</v>
      </c>
      <c r="D11" s="140">
        <f t="shared" si="1"/>
        <v>29.87</v>
      </c>
      <c r="E11" s="140">
        <f t="shared" si="1"/>
        <v>37.67</v>
      </c>
      <c r="F11" s="140">
        <f t="shared" si="1"/>
        <v>35.700000000000003</v>
      </c>
      <c r="G11" s="140">
        <f t="shared" si="1"/>
        <v>40.11</v>
      </c>
      <c r="H11" s="140">
        <f t="shared" si="1"/>
        <v>42.9</v>
      </c>
      <c r="I11" s="140">
        <f t="shared" si="1"/>
        <v>43.8</v>
      </c>
      <c r="J11" s="140">
        <f t="shared" si="1"/>
        <v>35</v>
      </c>
      <c r="K11" s="140">
        <f t="shared" si="1"/>
        <v>49.7</v>
      </c>
      <c r="L11" s="140">
        <f t="shared" si="1"/>
        <v>45.900000000000006</v>
      </c>
      <c r="M11" s="140">
        <f t="shared" si="1"/>
        <v>48.800000000000004</v>
      </c>
      <c r="N11" s="140">
        <f t="shared" si="1"/>
        <v>18.399999999999999</v>
      </c>
      <c r="O11" s="140">
        <f t="shared" si="1"/>
        <v>15</v>
      </c>
      <c r="P11" s="140">
        <f t="shared" si="1"/>
        <v>19.279999999999998</v>
      </c>
      <c r="Q11" s="140">
        <f t="shared" si="1"/>
        <v>17.2</v>
      </c>
      <c r="R11" s="140">
        <f t="shared" si="1"/>
        <v>18.399999999999999</v>
      </c>
      <c r="S11" s="140">
        <f t="shared" si="1"/>
        <v>10.5</v>
      </c>
      <c r="T11" s="140">
        <f t="shared" si="1"/>
        <v>19.279999999999998</v>
      </c>
      <c r="U11" s="140">
        <f t="shared" si="1"/>
        <v>9.7199999999999989</v>
      </c>
      <c r="V11" s="140">
        <f t="shared" si="1"/>
        <v>18.399999999999999</v>
      </c>
      <c r="W11" s="140">
        <f t="shared" si="1"/>
        <v>13.5</v>
      </c>
      <c r="X11" s="140">
        <f t="shared" si="1"/>
        <v>19.279999999999998</v>
      </c>
      <c r="Y11" s="140">
        <f t="shared" si="1"/>
        <v>9.7199999999999989</v>
      </c>
      <c r="Z11" s="140">
        <f t="shared" si="1"/>
        <v>50.4</v>
      </c>
      <c r="AA11" s="140">
        <f t="shared" si="1"/>
        <v>48.099999999999994</v>
      </c>
      <c r="AB11" s="140">
        <f t="shared" si="1"/>
        <v>49.15</v>
      </c>
      <c r="AC11" s="140">
        <f t="shared" si="1"/>
        <v>54.870000000000005</v>
      </c>
      <c r="AD11" s="140">
        <f t="shared" si="1"/>
        <v>54.1</v>
      </c>
      <c r="AE11" s="140">
        <f t="shared" si="1"/>
        <v>50.61</v>
      </c>
      <c r="AF11" s="140">
        <f t="shared" si="1"/>
        <v>62.18</v>
      </c>
      <c r="AG11" s="140">
        <f t="shared" si="1"/>
        <v>53.519999999999996</v>
      </c>
      <c r="AH11" s="140">
        <f t="shared" si="1"/>
        <v>53.400000000000006</v>
      </c>
      <c r="AI11" s="140">
        <f t="shared" si="1"/>
        <v>63.2</v>
      </c>
      <c r="AJ11" s="140">
        <f t="shared" si="1"/>
        <v>65.180000000000007</v>
      </c>
      <c r="AK11" s="140">
        <f t="shared" si="1"/>
        <v>58.52</v>
      </c>
    </row>
    <row r="12" spans="1:37" x14ac:dyDescent="0.2">
      <c r="A12">
        <v>30</v>
      </c>
      <c r="B12" s="140">
        <f>B6*1000</f>
        <v>21.8</v>
      </c>
      <c r="C12" s="140">
        <f t="shared" ref="C12:AK12" si="2">C6*1000</f>
        <v>23.3</v>
      </c>
      <c r="D12" s="140">
        <f t="shared" si="2"/>
        <v>26.700000000000003</v>
      </c>
      <c r="E12" s="140">
        <f t="shared" si="2"/>
        <v>25</v>
      </c>
      <c r="F12" s="140">
        <f t="shared" si="2"/>
        <v>28.8</v>
      </c>
      <c r="G12" s="140">
        <f t="shared" si="2"/>
        <v>29.91</v>
      </c>
      <c r="H12" s="140">
        <f t="shared" si="2"/>
        <v>28.87</v>
      </c>
      <c r="I12" s="140">
        <f t="shared" si="2"/>
        <v>26.32</v>
      </c>
      <c r="J12" s="140">
        <f t="shared" si="2"/>
        <v>38.800000000000004</v>
      </c>
      <c r="K12" s="140">
        <f t="shared" si="2"/>
        <v>29.91</v>
      </c>
      <c r="L12" s="140">
        <f t="shared" si="2"/>
        <v>28.87</v>
      </c>
      <c r="M12" s="140">
        <f t="shared" si="2"/>
        <v>26.32</v>
      </c>
      <c r="N12" s="140">
        <f t="shared" si="2"/>
        <v>21.2</v>
      </c>
      <c r="O12" s="140">
        <f t="shared" si="2"/>
        <v>22.532</v>
      </c>
      <c r="P12" s="140">
        <f t="shared" si="2"/>
        <v>16.850000000000001</v>
      </c>
      <c r="Q12" s="140">
        <f t="shared" si="2"/>
        <v>23.2</v>
      </c>
      <c r="R12" s="140">
        <f t="shared" si="2"/>
        <v>21.2</v>
      </c>
      <c r="S12" s="140">
        <f t="shared" si="2"/>
        <v>22.532</v>
      </c>
      <c r="T12" s="140">
        <f t="shared" si="2"/>
        <v>16.850000000000001</v>
      </c>
      <c r="U12" s="140">
        <f t="shared" si="2"/>
        <v>13.2</v>
      </c>
      <c r="V12" s="140">
        <f t="shared" si="2"/>
        <v>21.2</v>
      </c>
      <c r="W12" s="140">
        <f t="shared" si="2"/>
        <v>22.532</v>
      </c>
      <c r="X12" s="140">
        <f t="shared" si="2"/>
        <v>19.849999999999998</v>
      </c>
      <c r="Y12" s="140">
        <f t="shared" si="2"/>
        <v>18.2</v>
      </c>
      <c r="Z12" s="140">
        <f t="shared" si="2"/>
        <v>43</v>
      </c>
      <c r="AA12" s="140">
        <f t="shared" si="2"/>
        <v>45.832000000000001</v>
      </c>
      <c r="AB12" s="140">
        <f t="shared" si="2"/>
        <v>43.55</v>
      </c>
      <c r="AC12" s="140">
        <f t="shared" si="2"/>
        <v>48.2</v>
      </c>
      <c r="AD12" s="140">
        <f t="shared" si="2"/>
        <v>50</v>
      </c>
      <c r="AE12" s="140">
        <f t="shared" si="2"/>
        <v>52.442</v>
      </c>
      <c r="AF12" s="140">
        <f t="shared" si="2"/>
        <v>45.72</v>
      </c>
      <c r="AG12" s="140">
        <f t="shared" si="2"/>
        <v>39.519999999999996</v>
      </c>
      <c r="AH12" s="140">
        <f t="shared" si="2"/>
        <v>60</v>
      </c>
      <c r="AI12" s="140">
        <f t="shared" si="2"/>
        <v>52.442</v>
      </c>
      <c r="AJ12" s="140">
        <f t="shared" si="2"/>
        <v>48.72</v>
      </c>
      <c r="AK12" s="140">
        <f t="shared" si="2"/>
        <v>44.519999999999996</v>
      </c>
    </row>
    <row r="16" spans="1:37" x14ac:dyDescent="0.2">
      <c r="D16">
        <v>15</v>
      </c>
      <c r="H16">
        <v>25</v>
      </c>
      <c r="L16">
        <v>30</v>
      </c>
    </row>
    <row r="17" spans="1:16" x14ac:dyDescent="0.2">
      <c r="A17" t="s">
        <v>316</v>
      </c>
      <c r="B17" t="s">
        <v>315</v>
      </c>
      <c r="C17" t="s">
        <v>303</v>
      </c>
      <c r="D17" s="140">
        <v>8.7420000000000009</v>
      </c>
      <c r="E17" s="140">
        <v>8.3719999999999999</v>
      </c>
      <c r="F17" s="140">
        <v>8.4139999999999997</v>
      </c>
      <c r="G17" s="140">
        <v>9.2430000000000003</v>
      </c>
      <c r="H17" s="140">
        <v>9.6039999999999992</v>
      </c>
      <c r="I17" s="140">
        <v>12.984999999999999</v>
      </c>
      <c r="J17" s="140">
        <v>10.554</v>
      </c>
      <c r="K17" s="140">
        <v>14.257999999999999</v>
      </c>
      <c r="L17" s="140">
        <v>17.12</v>
      </c>
      <c r="M17" s="140">
        <v>15.426</v>
      </c>
      <c r="N17" s="140">
        <v>16.190000000000001</v>
      </c>
      <c r="O17" s="140">
        <v>21.568000000000001</v>
      </c>
    </row>
    <row r="18" spans="1:16" x14ac:dyDescent="0.2">
      <c r="C18" t="s">
        <v>258</v>
      </c>
      <c r="D18" s="140">
        <v>8.7910000000000004</v>
      </c>
      <c r="E18" s="140">
        <v>9.1120000000000001</v>
      </c>
      <c r="F18" s="140">
        <v>9.1780000000000008</v>
      </c>
      <c r="G18" s="140">
        <v>8.7230000000000008</v>
      </c>
      <c r="H18" s="140">
        <v>18.559000000000001</v>
      </c>
      <c r="I18" s="140">
        <v>19.882999999999999</v>
      </c>
      <c r="J18" s="140">
        <v>22.224</v>
      </c>
      <c r="K18" s="140">
        <v>29.327000000000002</v>
      </c>
      <c r="L18" s="140">
        <v>27.626000000000001</v>
      </c>
      <c r="M18" s="140">
        <v>28.265999999999998</v>
      </c>
      <c r="N18" s="140">
        <v>24.364999999999998</v>
      </c>
      <c r="O18" s="140">
        <v>26.841999999999999</v>
      </c>
    </row>
    <row r="19" spans="1:16" x14ac:dyDescent="0.2">
      <c r="C19" t="s">
        <v>259</v>
      </c>
      <c r="D19" s="140">
        <v>10.569000000000001</v>
      </c>
      <c r="E19" s="140">
        <v>10.522</v>
      </c>
      <c r="F19" s="140">
        <v>8.4329999999999998</v>
      </c>
      <c r="G19" s="140">
        <v>9.9749999999999996</v>
      </c>
      <c r="H19" s="140">
        <v>17.352</v>
      </c>
      <c r="I19" s="140">
        <v>13.634</v>
      </c>
      <c r="J19" s="140">
        <v>16.536999999999999</v>
      </c>
      <c r="K19" s="140">
        <v>17.291</v>
      </c>
      <c r="L19" s="140">
        <v>16.398</v>
      </c>
      <c r="M19" s="140">
        <v>22.509</v>
      </c>
      <c r="N19" s="140">
        <v>25.542000000000002</v>
      </c>
      <c r="O19" s="140">
        <v>27.637</v>
      </c>
    </row>
    <row r="20" spans="1:16" x14ac:dyDescent="0.2">
      <c r="D20" s="19">
        <v>15</v>
      </c>
      <c r="E20" s="19"/>
      <c r="F20" s="19"/>
      <c r="G20" s="19"/>
      <c r="H20" s="67">
        <v>25</v>
      </c>
      <c r="I20" s="67"/>
      <c r="J20" s="67"/>
      <c r="K20" s="67"/>
      <c r="L20" s="142">
        <v>30</v>
      </c>
      <c r="M20" s="7"/>
      <c r="N20" s="7"/>
      <c r="O20" s="7"/>
    </row>
    <row r="21" spans="1:16" x14ac:dyDescent="0.2">
      <c r="A21" t="s">
        <v>317</v>
      </c>
      <c r="C21" t="s">
        <v>303</v>
      </c>
      <c r="D21">
        <f>D17/1000</f>
        <v>8.7420000000000015E-3</v>
      </c>
      <c r="E21">
        <f t="shared" ref="E21:O21" si="3">E17/1000</f>
        <v>8.3719999999999992E-3</v>
      </c>
      <c r="F21">
        <f t="shared" si="3"/>
        <v>8.4139999999999996E-3</v>
      </c>
      <c r="G21">
        <f t="shared" si="3"/>
        <v>9.2429999999999995E-3</v>
      </c>
      <c r="H21">
        <f t="shared" si="3"/>
        <v>9.6039999999999997E-3</v>
      </c>
      <c r="I21">
        <f t="shared" si="3"/>
        <v>1.2985E-2</v>
      </c>
      <c r="J21">
        <f t="shared" si="3"/>
        <v>1.0554000000000001E-2</v>
      </c>
      <c r="K21">
        <f t="shared" si="3"/>
        <v>1.4258E-2</v>
      </c>
      <c r="L21">
        <f t="shared" si="3"/>
        <v>1.712E-2</v>
      </c>
      <c r="M21">
        <f t="shared" si="3"/>
        <v>1.5426E-2</v>
      </c>
      <c r="N21">
        <f t="shared" si="3"/>
        <v>1.6190000000000003E-2</v>
      </c>
      <c r="O21">
        <f t="shared" si="3"/>
        <v>2.1568E-2</v>
      </c>
    </row>
    <row r="22" spans="1:16" x14ac:dyDescent="0.2">
      <c r="C22" t="s">
        <v>258</v>
      </c>
      <c r="D22">
        <f t="shared" ref="D22:O23" si="4">D18/1000</f>
        <v>8.7910000000000002E-3</v>
      </c>
      <c r="E22">
        <f t="shared" si="4"/>
        <v>9.1120000000000003E-3</v>
      </c>
      <c r="F22">
        <f t="shared" si="4"/>
        <v>9.1780000000000004E-3</v>
      </c>
      <c r="G22">
        <f t="shared" si="4"/>
        <v>8.7230000000000016E-3</v>
      </c>
      <c r="H22">
        <f t="shared" si="4"/>
        <v>1.8559000000000003E-2</v>
      </c>
      <c r="I22">
        <f t="shared" si="4"/>
        <v>1.9882999999999998E-2</v>
      </c>
      <c r="J22">
        <f t="shared" si="4"/>
        <v>2.2224000000000001E-2</v>
      </c>
      <c r="K22">
        <f t="shared" si="4"/>
        <v>2.9327000000000002E-2</v>
      </c>
      <c r="L22">
        <f t="shared" si="4"/>
        <v>2.7626000000000001E-2</v>
      </c>
      <c r="M22">
        <f t="shared" si="4"/>
        <v>2.8265999999999999E-2</v>
      </c>
      <c r="N22">
        <f t="shared" si="4"/>
        <v>2.4364999999999998E-2</v>
      </c>
      <c r="O22">
        <f t="shared" si="4"/>
        <v>2.6841999999999998E-2</v>
      </c>
    </row>
    <row r="23" spans="1:16" x14ac:dyDescent="0.2">
      <c r="C23" t="s">
        <v>259</v>
      </c>
      <c r="D23">
        <f t="shared" si="4"/>
        <v>1.0569E-2</v>
      </c>
      <c r="E23">
        <f t="shared" si="4"/>
        <v>1.0522E-2</v>
      </c>
      <c r="F23">
        <f t="shared" si="4"/>
        <v>8.4329999999999995E-3</v>
      </c>
      <c r="G23">
        <f t="shared" si="4"/>
        <v>9.9749999999999995E-3</v>
      </c>
      <c r="H23">
        <f t="shared" si="4"/>
        <v>1.7351999999999999E-2</v>
      </c>
      <c r="I23">
        <f t="shared" si="4"/>
        <v>1.3634E-2</v>
      </c>
      <c r="J23">
        <f t="shared" si="4"/>
        <v>1.6537E-2</v>
      </c>
      <c r="K23">
        <f t="shared" si="4"/>
        <v>1.7291000000000001E-2</v>
      </c>
      <c r="L23">
        <f t="shared" si="4"/>
        <v>1.6397999999999999E-2</v>
      </c>
      <c r="M23">
        <f t="shared" si="4"/>
        <v>2.2509000000000001E-2</v>
      </c>
      <c r="N23">
        <f t="shared" si="4"/>
        <v>2.5542000000000002E-2</v>
      </c>
      <c r="O23">
        <f t="shared" si="4"/>
        <v>2.7637000000000002E-2</v>
      </c>
    </row>
    <row r="25" spans="1:16" x14ac:dyDescent="0.2">
      <c r="B25" t="s">
        <v>310</v>
      </c>
      <c r="F25" t="s">
        <v>311</v>
      </c>
      <c r="J25" t="s">
        <v>312</v>
      </c>
    </row>
    <row r="26" spans="1:16" x14ac:dyDescent="0.2">
      <c r="A26" s="108">
        <v>15</v>
      </c>
      <c r="B26" s="108">
        <v>41.2</v>
      </c>
      <c r="C26" s="108">
        <v>37.39</v>
      </c>
      <c r="D26" s="108">
        <v>50.8</v>
      </c>
      <c r="E26" s="108">
        <v>56.9</v>
      </c>
      <c r="F26" s="108">
        <v>52.38</v>
      </c>
      <c r="G26" s="108">
        <v>39.800000000000004</v>
      </c>
      <c r="H26" s="108">
        <v>42.17</v>
      </c>
      <c r="I26" s="108">
        <v>49.786999999999999</v>
      </c>
      <c r="J26" s="108">
        <v>41.7</v>
      </c>
      <c r="K26" s="108">
        <v>37.400000000000006</v>
      </c>
      <c r="L26" s="108">
        <v>46.440000000000005</v>
      </c>
      <c r="M26" s="108">
        <v>51.216999999999999</v>
      </c>
      <c r="N26" s="108"/>
      <c r="O26" s="108"/>
      <c r="P26" s="108"/>
    </row>
    <row r="27" spans="1:16" x14ac:dyDescent="0.2">
      <c r="A27" s="108">
        <v>25</v>
      </c>
      <c r="B27" s="108">
        <v>50.4</v>
      </c>
      <c r="C27" s="108">
        <v>48.099999999999994</v>
      </c>
      <c r="D27" s="108">
        <v>49.15</v>
      </c>
      <c r="E27" s="108">
        <v>54.870000000000005</v>
      </c>
      <c r="F27" s="108">
        <v>54.1</v>
      </c>
      <c r="G27" s="108">
        <v>50.61</v>
      </c>
      <c r="H27" s="108">
        <v>62.18</v>
      </c>
      <c r="I27" s="108">
        <v>53.519999999999996</v>
      </c>
      <c r="J27" s="108">
        <v>53.400000000000006</v>
      </c>
      <c r="K27" s="108">
        <v>63.2</v>
      </c>
      <c r="L27" s="108">
        <v>65.180000000000007</v>
      </c>
      <c r="M27" s="108">
        <v>58.52</v>
      </c>
      <c r="N27" s="108"/>
      <c r="O27" s="108"/>
      <c r="P27" s="108"/>
    </row>
    <row r="28" spans="1:16" x14ac:dyDescent="0.2">
      <c r="A28" s="108">
        <v>30</v>
      </c>
      <c r="B28" s="108">
        <v>43</v>
      </c>
      <c r="C28" s="108">
        <v>45.832000000000001</v>
      </c>
      <c r="D28" s="108">
        <v>43.55</v>
      </c>
      <c r="E28" s="108">
        <v>48.2</v>
      </c>
      <c r="F28" s="108">
        <v>50</v>
      </c>
      <c r="G28" s="108">
        <v>52.442</v>
      </c>
      <c r="H28" s="108">
        <v>45.72</v>
      </c>
      <c r="I28" s="108">
        <v>39.519999999999996</v>
      </c>
      <c r="J28" s="108">
        <v>60</v>
      </c>
      <c r="K28" s="108">
        <v>52.442</v>
      </c>
      <c r="L28" s="108">
        <v>48.72</v>
      </c>
      <c r="M28" s="108">
        <v>44.519999999999996</v>
      </c>
      <c r="N28" s="108"/>
      <c r="O28" s="108"/>
      <c r="P28" s="108"/>
    </row>
    <row r="29" spans="1:16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x14ac:dyDescent="0.2">
      <c r="A30" s="108" t="s">
        <v>318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x14ac:dyDescent="0.2">
      <c r="A31" s="108"/>
      <c r="B31" s="108" t="s">
        <v>92</v>
      </c>
      <c r="C31" s="108"/>
      <c r="D31" s="108"/>
      <c r="E31" s="108"/>
      <c r="F31" s="108" t="s">
        <v>91</v>
      </c>
      <c r="G31" s="108"/>
      <c r="H31" s="108"/>
      <c r="I31" s="108"/>
      <c r="J31" s="108" t="s">
        <v>144</v>
      </c>
      <c r="K31" s="108"/>
      <c r="L31" s="108"/>
      <c r="M31" s="108"/>
      <c r="N31" s="108"/>
      <c r="O31" s="108"/>
      <c r="P31" s="108"/>
    </row>
    <row r="32" spans="1:16" x14ac:dyDescent="0.2">
      <c r="A32" s="108">
        <v>15</v>
      </c>
      <c r="B32" s="108">
        <f>B26/D17</f>
        <v>4.7128803477465109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x14ac:dyDescent="0.2">
      <c r="A33" s="108">
        <v>25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x14ac:dyDescent="0.2">
      <c r="A34" s="108">
        <v>30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</sheetData>
  <mergeCells count="18">
    <mergeCell ref="Z9:AC9"/>
    <mergeCell ref="AD9:AG9"/>
    <mergeCell ref="AH9:AK9"/>
    <mergeCell ref="B9:E9"/>
    <mergeCell ref="F9:I9"/>
    <mergeCell ref="J9:M9"/>
    <mergeCell ref="N9:Q9"/>
    <mergeCell ref="R9:U9"/>
    <mergeCell ref="V9:Y9"/>
    <mergeCell ref="B3:E3"/>
    <mergeCell ref="AH3:AK3"/>
    <mergeCell ref="AD3:AG3"/>
    <mergeCell ref="Z3:AC3"/>
    <mergeCell ref="V3:Y3"/>
    <mergeCell ref="R3:U3"/>
    <mergeCell ref="N3:Q3"/>
    <mergeCell ref="J3:M3"/>
    <mergeCell ref="F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M14" sqref="M14"/>
    </sheetView>
  </sheetViews>
  <sheetFormatPr baseColWidth="10" defaultColWidth="8.83203125" defaultRowHeight="15" x14ac:dyDescent="0.2"/>
  <cols>
    <col min="16" max="16" width="10" customWidth="1"/>
    <col min="19" max="19" width="11.6640625" customWidth="1"/>
  </cols>
  <sheetData>
    <row r="1" spans="1:20" x14ac:dyDescent="0.2">
      <c r="A1" s="8" t="s">
        <v>198</v>
      </c>
      <c r="B1" s="8"/>
      <c r="C1" s="8"/>
      <c r="D1" s="8"/>
    </row>
    <row r="2" spans="1:20" x14ac:dyDescent="0.2">
      <c r="A2" t="s">
        <v>109</v>
      </c>
      <c r="B2" t="s">
        <v>174</v>
      </c>
      <c r="C2" s="6" t="s">
        <v>175</v>
      </c>
      <c r="D2" t="s">
        <v>4</v>
      </c>
      <c r="E2" t="s">
        <v>5</v>
      </c>
      <c r="G2" t="s">
        <v>6</v>
      </c>
      <c r="H2" t="s">
        <v>7</v>
      </c>
      <c r="I2" t="s">
        <v>8</v>
      </c>
      <c r="J2">
        <v>1</v>
      </c>
      <c r="K2">
        <v>2</v>
      </c>
      <c r="L2">
        <v>3</v>
      </c>
      <c r="N2" s="8" t="s">
        <v>198</v>
      </c>
      <c r="O2" s="8"/>
      <c r="P2" s="8"/>
      <c r="Q2" s="8"/>
      <c r="R2" s="6" t="s">
        <v>175</v>
      </c>
      <c r="S2" t="s">
        <v>210</v>
      </c>
      <c r="T2">
        <f>J10</f>
        <v>-3.0901000000000001</v>
      </c>
    </row>
    <row r="3" spans="1:20" x14ac:dyDescent="0.2">
      <c r="A3" t="s">
        <v>9</v>
      </c>
      <c r="D3" t="s">
        <v>11</v>
      </c>
      <c r="E3">
        <v>30</v>
      </c>
      <c r="F3" t="s">
        <v>12</v>
      </c>
      <c r="H3" t="s">
        <v>13</v>
      </c>
      <c r="J3">
        <v>0</v>
      </c>
      <c r="K3">
        <v>0</v>
      </c>
      <c r="L3">
        <v>0</v>
      </c>
      <c r="N3" s="8" t="s">
        <v>198</v>
      </c>
      <c r="O3" s="8"/>
      <c r="P3" s="8"/>
      <c r="Q3" s="8"/>
      <c r="R3" s="4" t="s">
        <v>203</v>
      </c>
      <c r="S3" t="s">
        <v>211</v>
      </c>
      <c r="T3">
        <f>J22</f>
        <v>60.768099999999997</v>
      </c>
    </row>
    <row r="4" spans="1:20" x14ac:dyDescent="0.2">
      <c r="A4" t="s">
        <v>14</v>
      </c>
      <c r="B4" t="s">
        <v>112</v>
      </c>
      <c r="D4" t="s">
        <v>16</v>
      </c>
      <c r="E4">
        <v>218.19</v>
      </c>
      <c r="F4" t="s">
        <v>17</v>
      </c>
      <c r="H4" t="s">
        <v>18</v>
      </c>
      <c r="J4" s="1">
        <v>9.6064814814814811E-2</v>
      </c>
      <c r="K4" s="1">
        <v>0.15331018518518519</v>
      </c>
      <c r="L4" s="1">
        <v>0.21403935185185186</v>
      </c>
      <c r="N4" s="10" t="s">
        <v>200</v>
      </c>
      <c r="O4" s="10"/>
      <c r="P4" s="10"/>
      <c r="Q4" s="10"/>
      <c r="R4" s="6" t="s">
        <v>111</v>
      </c>
      <c r="S4" t="s">
        <v>210</v>
      </c>
      <c r="T4">
        <f>J34</f>
        <v>1.9923999999999999</v>
      </c>
    </row>
    <row r="5" spans="1:20" x14ac:dyDescent="0.2">
      <c r="A5" t="s">
        <v>19</v>
      </c>
      <c r="B5" t="s">
        <v>15</v>
      </c>
      <c r="D5" t="s">
        <v>21</v>
      </c>
      <c r="E5">
        <v>1.9180999999999999</v>
      </c>
      <c r="F5" t="s">
        <v>22</v>
      </c>
      <c r="H5" t="s">
        <v>23</v>
      </c>
      <c r="J5" s="1">
        <v>9.7731481481481475E-2</v>
      </c>
      <c r="K5" s="1">
        <v>0.15554398148148149</v>
      </c>
      <c r="L5" s="1">
        <v>0.2167013888888889</v>
      </c>
      <c r="N5" s="10" t="s">
        <v>200</v>
      </c>
      <c r="O5" s="10"/>
      <c r="P5" s="10"/>
      <c r="Q5" s="10"/>
      <c r="R5" s="4" t="s">
        <v>120</v>
      </c>
      <c r="S5" t="s">
        <v>211</v>
      </c>
      <c r="T5">
        <f>J46</f>
        <v>22.099900000000002</v>
      </c>
    </row>
    <row r="6" spans="1:20" x14ac:dyDescent="0.2">
      <c r="A6" t="s">
        <v>24</v>
      </c>
      <c r="B6" t="s">
        <v>113</v>
      </c>
      <c r="D6" t="s">
        <v>25</v>
      </c>
      <c r="E6">
        <v>0</v>
      </c>
      <c r="F6" t="s">
        <v>22</v>
      </c>
      <c r="H6" t="s">
        <v>26</v>
      </c>
      <c r="J6">
        <v>73</v>
      </c>
      <c r="K6">
        <v>97</v>
      </c>
      <c r="L6">
        <v>115</v>
      </c>
      <c r="S6">
        <v>15</v>
      </c>
      <c r="T6">
        <v>30</v>
      </c>
    </row>
    <row r="7" spans="1:20" x14ac:dyDescent="0.2">
      <c r="A7" t="s">
        <v>27</v>
      </c>
      <c r="B7">
        <v>0</v>
      </c>
      <c r="D7" t="s">
        <v>28</v>
      </c>
      <c r="E7">
        <v>101.7</v>
      </c>
      <c r="F7" t="s">
        <v>29</v>
      </c>
      <c r="H7" t="s">
        <v>176</v>
      </c>
      <c r="I7" t="s">
        <v>17</v>
      </c>
      <c r="J7">
        <v>144.12180000000001</v>
      </c>
      <c r="K7">
        <v>50.437100000000001</v>
      </c>
      <c r="L7">
        <v>0.3866</v>
      </c>
      <c r="R7" t="s">
        <v>212</v>
      </c>
      <c r="S7">
        <f>T4</f>
        <v>1.9923999999999999</v>
      </c>
      <c r="T7">
        <f>-T2</f>
        <v>3.0901000000000001</v>
      </c>
    </row>
    <row r="8" spans="1:20" x14ac:dyDescent="0.2">
      <c r="A8" t="s">
        <v>31</v>
      </c>
      <c r="B8">
        <v>0</v>
      </c>
      <c r="D8" t="s">
        <v>32</v>
      </c>
      <c r="E8">
        <v>0.92</v>
      </c>
      <c r="H8" t="s">
        <v>177</v>
      </c>
      <c r="I8" t="s">
        <v>35</v>
      </c>
      <c r="J8">
        <v>12.149699999999999</v>
      </c>
      <c r="K8">
        <v>5.6379999999999999</v>
      </c>
      <c r="L8">
        <v>0.38579999999999998</v>
      </c>
      <c r="R8" t="s">
        <v>213</v>
      </c>
      <c r="S8">
        <f>-T5</f>
        <v>-22.099900000000002</v>
      </c>
      <c r="T8">
        <f>-T3</f>
        <v>-60.768099999999997</v>
      </c>
    </row>
    <row r="9" spans="1:20" x14ac:dyDescent="0.2">
      <c r="A9" t="s">
        <v>36</v>
      </c>
      <c r="B9">
        <v>2.5</v>
      </c>
      <c r="C9" t="s">
        <v>37</v>
      </c>
      <c r="D9" t="s">
        <v>38</v>
      </c>
      <c r="E9" t="s">
        <v>116</v>
      </c>
      <c r="H9" t="s">
        <v>178</v>
      </c>
      <c r="I9" t="s">
        <v>17</v>
      </c>
      <c r="J9">
        <v>506.95890000000003</v>
      </c>
      <c r="K9">
        <v>738.529</v>
      </c>
      <c r="L9">
        <v>858.90150000000006</v>
      </c>
    </row>
    <row r="10" spans="1:20" x14ac:dyDescent="0.2">
      <c r="A10" t="s">
        <v>41</v>
      </c>
      <c r="B10">
        <v>5</v>
      </c>
      <c r="C10" t="s">
        <v>42</v>
      </c>
      <c r="D10" t="s">
        <v>43</v>
      </c>
      <c r="E10">
        <v>-2</v>
      </c>
      <c r="F10" t="s">
        <v>44</v>
      </c>
      <c r="G10" s="15" t="s">
        <v>33</v>
      </c>
      <c r="H10" s="15" t="s">
        <v>199</v>
      </c>
      <c r="I10" s="15" t="s">
        <v>35</v>
      </c>
      <c r="J10" s="15">
        <v>-3.0901000000000001</v>
      </c>
      <c r="K10" s="15">
        <v>21.3447</v>
      </c>
      <c r="L10" s="15">
        <v>2.1747000000000001</v>
      </c>
    </row>
    <row r="11" spans="1:20" x14ac:dyDescent="0.2">
      <c r="A11" t="s">
        <v>47</v>
      </c>
      <c r="B11">
        <v>2</v>
      </c>
      <c r="C11" t="s">
        <v>48</v>
      </c>
      <c r="D11" t="s">
        <v>49</v>
      </c>
      <c r="E11">
        <v>2.5000000000000001E-2</v>
      </c>
    </row>
    <row r="13" spans="1:20" x14ac:dyDescent="0.2">
      <c r="A13" s="8" t="s">
        <v>198</v>
      </c>
      <c r="B13" s="8"/>
      <c r="C13" s="8"/>
      <c r="D13" s="8"/>
    </row>
    <row r="14" spans="1:20" x14ac:dyDescent="0.2">
      <c r="A14" t="s">
        <v>109</v>
      </c>
      <c r="B14" t="s">
        <v>174</v>
      </c>
      <c r="C14" s="4" t="s">
        <v>203</v>
      </c>
      <c r="D14" t="s">
        <v>4</v>
      </c>
      <c r="E14" t="s">
        <v>5</v>
      </c>
      <c r="G14" t="s">
        <v>6</v>
      </c>
      <c r="H14" t="s">
        <v>7</v>
      </c>
      <c r="I14" t="s">
        <v>8</v>
      </c>
      <c r="J14">
        <v>1</v>
      </c>
      <c r="K14">
        <v>2</v>
      </c>
      <c r="L14">
        <v>3</v>
      </c>
    </row>
    <row r="15" spans="1:20" x14ac:dyDescent="0.2">
      <c r="A15" t="s">
        <v>9</v>
      </c>
      <c r="D15" t="s">
        <v>11</v>
      </c>
      <c r="E15">
        <v>30</v>
      </c>
      <c r="F15" t="s">
        <v>12</v>
      </c>
      <c r="H15" t="s">
        <v>13</v>
      </c>
      <c r="J15">
        <v>0</v>
      </c>
      <c r="K15">
        <v>0</v>
      </c>
      <c r="L15">
        <v>0</v>
      </c>
    </row>
    <row r="16" spans="1:20" x14ac:dyDescent="0.2">
      <c r="A16" t="s">
        <v>14</v>
      </c>
      <c r="B16" t="s">
        <v>121</v>
      </c>
      <c r="D16" t="s">
        <v>16</v>
      </c>
      <c r="E16">
        <v>218.19</v>
      </c>
      <c r="F16" t="s">
        <v>17</v>
      </c>
      <c r="H16" t="s">
        <v>18</v>
      </c>
      <c r="J16" s="1">
        <v>9.8298611111111114E-2</v>
      </c>
      <c r="K16" s="1">
        <v>0.14898148148148146</v>
      </c>
      <c r="L16" s="1">
        <v>0.16671296296296298</v>
      </c>
    </row>
    <row r="17" spans="1:12" x14ac:dyDescent="0.2">
      <c r="A17" t="s">
        <v>19</v>
      </c>
      <c r="B17" t="s">
        <v>15</v>
      </c>
      <c r="D17" t="s">
        <v>21</v>
      </c>
      <c r="E17">
        <v>2.0289000000000001</v>
      </c>
      <c r="F17" t="s">
        <v>22</v>
      </c>
      <c r="H17" t="s">
        <v>23</v>
      </c>
      <c r="J17" s="1">
        <v>0.10081018518518518</v>
      </c>
      <c r="K17" s="1">
        <v>0.15121527777777777</v>
      </c>
      <c r="L17" s="1">
        <v>0.16978009259259261</v>
      </c>
    </row>
    <row r="18" spans="1:12" x14ac:dyDescent="0.2">
      <c r="A18" t="s">
        <v>24</v>
      </c>
      <c r="B18" t="s">
        <v>122</v>
      </c>
      <c r="D18" t="s">
        <v>25</v>
      </c>
      <c r="E18">
        <v>0</v>
      </c>
      <c r="F18" t="s">
        <v>22</v>
      </c>
      <c r="H18" t="s">
        <v>26</v>
      </c>
      <c r="J18">
        <v>108</v>
      </c>
      <c r="K18">
        <v>97</v>
      </c>
      <c r="L18">
        <v>133</v>
      </c>
    </row>
    <row r="19" spans="1:12" x14ac:dyDescent="0.2">
      <c r="A19" t="s">
        <v>27</v>
      </c>
      <c r="B19">
        <v>0</v>
      </c>
      <c r="D19" t="s">
        <v>28</v>
      </c>
      <c r="E19">
        <v>101.7</v>
      </c>
      <c r="F19" t="s">
        <v>29</v>
      </c>
      <c r="H19" t="s">
        <v>204</v>
      </c>
      <c r="I19" t="s">
        <v>17</v>
      </c>
      <c r="J19">
        <v>189.53790000000001</v>
      </c>
      <c r="K19">
        <v>162.9563</v>
      </c>
      <c r="L19">
        <v>154.16749999999999</v>
      </c>
    </row>
    <row r="20" spans="1:12" x14ac:dyDescent="0.2">
      <c r="A20" t="s">
        <v>31</v>
      </c>
      <c r="B20">
        <v>0</v>
      </c>
      <c r="D20" t="s">
        <v>32</v>
      </c>
      <c r="E20">
        <v>0.92</v>
      </c>
      <c r="H20" t="s">
        <v>205</v>
      </c>
      <c r="I20" t="s">
        <v>35</v>
      </c>
      <c r="J20">
        <v>2.6882000000000001</v>
      </c>
      <c r="K20">
        <v>2.5335999999999999</v>
      </c>
      <c r="L20">
        <v>2.0529000000000002</v>
      </c>
    </row>
    <row r="21" spans="1:12" x14ac:dyDescent="0.2">
      <c r="A21" t="s">
        <v>36</v>
      </c>
      <c r="B21">
        <v>2.5</v>
      </c>
      <c r="C21" t="s">
        <v>37</v>
      </c>
      <c r="D21" t="s">
        <v>38</v>
      </c>
      <c r="E21" t="s">
        <v>116</v>
      </c>
      <c r="H21" t="s">
        <v>206</v>
      </c>
      <c r="I21" t="s">
        <v>207</v>
      </c>
      <c r="J21">
        <v>472.89839999999998</v>
      </c>
      <c r="K21">
        <v>1044.3878999999999</v>
      </c>
      <c r="L21">
        <v>1098.7066</v>
      </c>
    </row>
    <row r="22" spans="1:12" x14ac:dyDescent="0.2">
      <c r="A22" t="s">
        <v>41</v>
      </c>
      <c r="B22">
        <v>5</v>
      </c>
      <c r="C22" t="s">
        <v>42</v>
      </c>
      <c r="D22" t="s">
        <v>43</v>
      </c>
      <c r="E22">
        <v>-2</v>
      </c>
      <c r="F22" t="s">
        <v>44</v>
      </c>
      <c r="G22" s="15" t="s">
        <v>33</v>
      </c>
      <c r="H22" s="15" t="s">
        <v>208</v>
      </c>
      <c r="I22" s="15" t="s">
        <v>209</v>
      </c>
      <c r="J22" s="15">
        <v>60.768099999999997</v>
      </c>
      <c r="K22" s="15">
        <v>26.818200000000001</v>
      </c>
      <c r="L22" s="15">
        <v>4.0911</v>
      </c>
    </row>
    <row r="23" spans="1:12" x14ac:dyDescent="0.2">
      <c r="A23" t="s">
        <v>47</v>
      </c>
      <c r="B23">
        <v>2</v>
      </c>
      <c r="C23" t="s">
        <v>48</v>
      </c>
      <c r="D23" t="s">
        <v>49</v>
      </c>
      <c r="E23">
        <v>2.5000000000000001E-2</v>
      </c>
    </row>
    <row r="25" spans="1:12" x14ac:dyDescent="0.2">
      <c r="A25" s="10" t="s">
        <v>200</v>
      </c>
      <c r="B25" s="10"/>
      <c r="C25" s="10"/>
      <c r="D25" s="10"/>
    </row>
    <row r="26" spans="1:12" x14ac:dyDescent="0.2">
      <c r="A26" t="s">
        <v>109</v>
      </c>
      <c r="B26" t="s">
        <v>110</v>
      </c>
      <c r="C26" s="6" t="s">
        <v>111</v>
      </c>
      <c r="D26" t="s">
        <v>4</v>
      </c>
      <c r="E26" t="s">
        <v>5</v>
      </c>
      <c r="G26" t="s">
        <v>6</v>
      </c>
      <c r="H26" t="s">
        <v>7</v>
      </c>
      <c r="I26" t="s">
        <v>8</v>
      </c>
      <c r="J26">
        <v>1</v>
      </c>
      <c r="K26">
        <v>2</v>
      </c>
      <c r="L26">
        <v>3</v>
      </c>
    </row>
    <row r="27" spans="1:12" x14ac:dyDescent="0.2">
      <c r="A27" t="s">
        <v>9</v>
      </c>
      <c r="D27" t="s">
        <v>11</v>
      </c>
      <c r="E27">
        <v>15</v>
      </c>
      <c r="F27" t="s">
        <v>12</v>
      </c>
      <c r="H27" t="s">
        <v>13</v>
      </c>
      <c r="J27">
        <v>0</v>
      </c>
      <c r="K27">
        <v>0</v>
      </c>
      <c r="L27">
        <v>0</v>
      </c>
    </row>
    <row r="28" spans="1:12" x14ac:dyDescent="0.2">
      <c r="A28" t="s">
        <v>14</v>
      </c>
      <c r="B28" t="s">
        <v>112</v>
      </c>
      <c r="D28" t="s">
        <v>16</v>
      </c>
      <c r="E28">
        <v>291.06</v>
      </c>
      <c r="F28" t="s">
        <v>17</v>
      </c>
      <c r="H28" t="s">
        <v>18</v>
      </c>
      <c r="J28" s="1">
        <v>0.10157407407407408</v>
      </c>
      <c r="K28" s="1">
        <v>0.16309027777777776</v>
      </c>
      <c r="L28" s="1">
        <v>0.21048611111111112</v>
      </c>
    </row>
    <row r="29" spans="1:12" x14ac:dyDescent="0.2">
      <c r="A29" t="s">
        <v>19</v>
      </c>
      <c r="B29" t="s">
        <v>15</v>
      </c>
      <c r="D29" t="s">
        <v>21</v>
      </c>
      <c r="E29">
        <v>1.0906</v>
      </c>
      <c r="F29" t="s">
        <v>22</v>
      </c>
      <c r="H29" t="s">
        <v>23</v>
      </c>
      <c r="J29" s="1">
        <v>0.10496527777777777</v>
      </c>
      <c r="K29" s="1">
        <v>0.16439814814814815</v>
      </c>
      <c r="L29" s="1">
        <v>0.21398148148148147</v>
      </c>
    </row>
    <row r="30" spans="1:12" x14ac:dyDescent="0.2">
      <c r="A30" t="s">
        <v>24</v>
      </c>
      <c r="B30" t="s">
        <v>113</v>
      </c>
      <c r="D30" t="s">
        <v>25</v>
      </c>
      <c r="E30">
        <v>0</v>
      </c>
      <c r="F30" t="s">
        <v>22</v>
      </c>
      <c r="H30" t="s">
        <v>26</v>
      </c>
      <c r="J30">
        <v>147</v>
      </c>
      <c r="K30">
        <v>57</v>
      </c>
      <c r="L30">
        <v>152</v>
      </c>
    </row>
    <row r="31" spans="1:12" x14ac:dyDescent="0.2">
      <c r="A31" t="s">
        <v>27</v>
      </c>
      <c r="B31">
        <v>0</v>
      </c>
      <c r="D31" t="s">
        <v>28</v>
      </c>
      <c r="E31">
        <v>101.7</v>
      </c>
      <c r="F31" t="s">
        <v>29</v>
      </c>
      <c r="H31" t="s">
        <v>114</v>
      </c>
      <c r="I31" t="s">
        <v>17</v>
      </c>
      <c r="J31">
        <v>261.28399999999999</v>
      </c>
      <c r="K31">
        <v>244.38030000000001</v>
      </c>
      <c r="L31">
        <v>234.49119999999999</v>
      </c>
    </row>
    <row r="32" spans="1:12" x14ac:dyDescent="0.2">
      <c r="A32" t="s">
        <v>31</v>
      </c>
      <c r="B32">
        <v>0</v>
      </c>
      <c r="D32" t="s">
        <v>32</v>
      </c>
      <c r="E32">
        <v>0.92</v>
      </c>
      <c r="H32" t="s">
        <v>184</v>
      </c>
      <c r="I32" t="s">
        <v>35</v>
      </c>
      <c r="J32">
        <v>1.7945</v>
      </c>
      <c r="K32">
        <v>1.0488</v>
      </c>
      <c r="L32">
        <v>0.82940000000000003</v>
      </c>
    </row>
    <row r="33" spans="1:12" x14ac:dyDescent="0.2">
      <c r="A33" t="s">
        <v>36</v>
      </c>
      <c r="B33">
        <v>2.5</v>
      </c>
      <c r="C33" t="s">
        <v>37</v>
      </c>
      <c r="D33" t="s">
        <v>38</v>
      </c>
      <c r="E33" t="s">
        <v>116</v>
      </c>
      <c r="H33" t="s">
        <v>117</v>
      </c>
      <c r="I33" t="s">
        <v>17</v>
      </c>
      <c r="J33">
        <v>1037.2515000000001</v>
      </c>
      <c r="K33">
        <v>1180.3936000000001</v>
      </c>
      <c r="L33">
        <v>1383.5482</v>
      </c>
    </row>
    <row r="34" spans="1:12" x14ac:dyDescent="0.2">
      <c r="A34" t="s">
        <v>41</v>
      </c>
      <c r="B34">
        <v>5</v>
      </c>
      <c r="C34" t="s">
        <v>42</v>
      </c>
      <c r="D34" t="s">
        <v>43</v>
      </c>
      <c r="E34">
        <v>-2</v>
      </c>
      <c r="F34" t="s">
        <v>44</v>
      </c>
      <c r="G34" s="15" t="s">
        <v>33</v>
      </c>
      <c r="H34" s="15" t="s">
        <v>201</v>
      </c>
      <c r="I34" s="15" t="s">
        <v>35</v>
      </c>
      <c r="J34" s="15">
        <v>1.9923999999999999</v>
      </c>
      <c r="K34" s="15">
        <v>18.553100000000001</v>
      </c>
      <c r="L34" s="15">
        <v>18.315899999999999</v>
      </c>
    </row>
    <row r="35" spans="1:12" x14ac:dyDescent="0.2">
      <c r="A35" t="s">
        <v>47</v>
      </c>
      <c r="B35">
        <v>2</v>
      </c>
      <c r="C35" t="s">
        <v>48</v>
      </c>
      <c r="D35" t="s">
        <v>49</v>
      </c>
      <c r="E35">
        <v>2.5000000000000001E-2</v>
      </c>
    </row>
    <row r="37" spans="1:12" x14ac:dyDescent="0.2">
      <c r="A37" s="10" t="s">
        <v>200</v>
      </c>
      <c r="B37" s="10"/>
      <c r="C37" s="10"/>
      <c r="D37" s="10"/>
    </row>
    <row r="38" spans="1:12" x14ac:dyDescent="0.2">
      <c r="A38" t="s">
        <v>109</v>
      </c>
      <c r="B38" t="s">
        <v>110</v>
      </c>
      <c r="C38" s="4" t="s">
        <v>120</v>
      </c>
      <c r="D38" t="s">
        <v>4</v>
      </c>
      <c r="E38" t="s">
        <v>5</v>
      </c>
      <c r="G38" t="s">
        <v>6</v>
      </c>
      <c r="H38" t="s">
        <v>7</v>
      </c>
      <c r="I38" t="s">
        <v>8</v>
      </c>
      <c r="J38">
        <v>1</v>
      </c>
      <c r="K38">
        <v>2</v>
      </c>
      <c r="L38">
        <v>3</v>
      </c>
    </row>
    <row r="39" spans="1:12" x14ac:dyDescent="0.2">
      <c r="A39" t="s">
        <v>9</v>
      </c>
      <c r="D39" t="s">
        <v>11</v>
      </c>
      <c r="E39">
        <v>15</v>
      </c>
      <c r="F39" t="s">
        <v>12</v>
      </c>
      <c r="H39" t="s">
        <v>13</v>
      </c>
      <c r="J39">
        <v>0</v>
      </c>
      <c r="K39">
        <v>0</v>
      </c>
      <c r="L39">
        <v>0</v>
      </c>
    </row>
    <row r="40" spans="1:12" x14ac:dyDescent="0.2">
      <c r="A40" t="s">
        <v>14</v>
      </c>
      <c r="B40" t="s">
        <v>121</v>
      </c>
      <c r="D40" t="s">
        <v>16</v>
      </c>
      <c r="E40">
        <v>291.06</v>
      </c>
      <c r="F40" t="s">
        <v>17</v>
      </c>
      <c r="H40" t="s">
        <v>18</v>
      </c>
      <c r="J40" s="1">
        <v>9.1388888888888895E-2</v>
      </c>
      <c r="K40" s="1">
        <v>0.13659722222222223</v>
      </c>
      <c r="L40" s="1">
        <v>0.21233796296296295</v>
      </c>
    </row>
    <row r="41" spans="1:12" x14ac:dyDescent="0.2">
      <c r="A41" t="s">
        <v>19</v>
      </c>
      <c r="B41" t="s">
        <v>15</v>
      </c>
      <c r="D41" t="s">
        <v>21</v>
      </c>
      <c r="E41">
        <v>1.284</v>
      </c>
      <c r="F41" t="s">
        <v>22</v>
      </c>
      <c r="H41" t="s">
        <v>23</v>
      </c>
      <c r="J41" s="1">
        <v>9.3912037037037044E-2</v>
      </c>
      <c r="K41" s="1">
        <v>0.13856481481481484</v>
      </c>
      <c r="L41" s="1">
        <v>0.21682870370370369</v>
      </c>
    </row>
    <row r="42" spans="1:12" x14ac:dyDescent="0.2">
      <c r="A42" t="s">
        <v>24</v>
      </c>
      <c r="B42" t="s">
        <v>122</v>
      </c>
      <c r="D42" t="s">
        <v>25</v>
      </c>
      <c r="E42">
        <v>0</v>
      </c>
      <c r="F42" t="s">
        <v>22</v>
      </c>
      <c r="H42" t="s">
        <v>26</v>
      </c>
      <c r="J42">
        <v>108</v>
      </c>
      <c r="K42">
        <v>85</v>
      </c>
      <c r="L42">
        <v>194</v>
      </c>
    </row>
    <row r="43" spans="1:12" x14ac:dyDescent="0.2">
      <c r="A43" t="s">
        <v>27</v>
      </c>
      <c r="B43">
        <v>0</v>
      </c>
      <c r="D43" t="s">
        <v>28</v>
      </c>
      <c r="E43">
        <v>101.7</v>
      </c>
      <c r="F43" t="s">
        <v>29</v>
      </c>
      <c r="H43" t="s">
        <v>123</v>
      </c>
      <c r="I43" t="s">
        <v>17</v>
      </c>
      <c r="J43">
        <v>277.60500000000002</v>
      </c>
      <c r="K43">
        <v>268.60829999999999</v>
      </c>
      <c r="L43">
        <v>255.07140000000001</v>
      </c>
    </row>
    <row r="44" spans="1:12" x14ac:dyDescent="0.2">
      <c r="A44" t="s">
        <v>31</v>
      </c>
      <c r="B44">
        <v>0</v>
      </c>
      <c r="D44" t="s">
        <v>32</v>
      </c>
      <c r="E44">
        <v>0.92</v>
      </c>
      <c r="H44" t="s">
        <v>185</v>
      </c>
      <c r="I44" t="s">
        <v>35</v>
      </c>
      <c r="J44">
        <v>1.3601000000000001</v>
      </c>
      <c r="K44">
        <v>1.1734</v>
      </c>
      <c r="L44">
        <v>1.0195000000000001</v>
      </c>
    </row>
    <row r="45" spans="1:12" x14ac:dyDescent="0.2">
      <c r="A45" t="s">
        <v>36</v>
      </c>
      <c r="B45">
        <v>2</v>
      </c>
      <c r="C45" t="s">
        <v>37</v>
      </c>
      <c r="D45" t="s">
        <v>38</v>
      </c>
      <c r="E45" t="s">
        <v>116</v>
      </c>
      <c r="H45" t="s">
        <v>125</v>
      </c>
      <c r="I45" t="s">
        <v>17</v>
      </c>
      <c r="J45">
        <v>728.16849999999999</v>
      </c>
      <c r="K45">
        <v>820.58259999999996</v>
      </c>
      <c r="L45">
        <v>964.39689999999996</v>
      </c>
    </row>
    <row r="46" spans="1:12" x14ac:dyDescent="0.2">
      <c r="A46" t="s">
        <v>41</v>
      </c>
      <c r="B46">
        <v>4</v>
      </c>
      <c r="C46" t="s">
        <v>42</v>
      </c>
      <c r="D46" t="s">
        <v>43</v>
      </c>
      <c r="E46">
        <v>-2</v>
      </c>
      <c r="F46" t="s">
        <v>44</v>
      </c>
      <c r="G46" s="15" t="s">
        <v>33</v>
      </c>
      <c r="H46" s="15" t="s">
        <v>202</v>
      </c>
      <c r="I46" s="15" t="s">
        <v>35</v>
      </c>
      <c r="J46" s="15">
        <v>22.099900000000002</v>
      </c>
      <c r="K46" s="15">
        <v>9.9385999999999992</v>
      </c>
      <c r="L46" s="15">
        <v>9.7520000000000007</v>
      </c>
    </row>
    <row r="47" spans="1:12" x14ac:dyDescent="0.2">
      <c r="A47" t="s">
        <v>47</v>
      </c>
      <c r="B47">
        <v>2</v>
      </c>
      <c r="C47" t="s">
        <v>48</v>
      </c>
      <c r="D47" t="s">
        <v>49</v>
      </c>
      <c r="E47">
        <v>2.5000000000000001E-2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1"/>
  <sheetViews>
    <sheetView topLeftCell="AH1" zoomScale="70" zoomScaleNormal="70" zoomScalePageLayoutView="70" workbookViewId="0">
      <selection activeCell="K71" sqref="K71"/>
    </sheetView>
  </sheetViews>
  <sheetFormatPr baseColWidth="10" defaultColWidth="8.83203125" defaultRowHeight="15" x14ac:dyDescent="0.2"/>
  <cols>
    <col min="1" max="1" width="21.5" customWidth="1"/>
    <col min="32" max="33" width="8.83203125" style="16"/>
  </cols>
  <sheetData>
    <row r="1" spans="1:51" x14ac:dyDescent="0.2">
      <c r="A1" s="6" t="s">
        <v>260</v>
      </c>
      <c r="B1" s="6"/>
      <c r="C1" s="6"/>
      <c r="I1" s="79" t="s">
        <v>286</v>
      </c>
      <c r="J1" s="79">
        <v>0</v>
      </c>
      <c r="K1" s="79">
        <v>0.25</v>
      </c>
      <c r="L1" s="79">
        <f>K1+0.125</f>
        <v>0.375</v>
      </c>
      <c r="M1" s="79">
        <f>L1+0.125</f>
        <v>0.5</v>
      </c>
      <c r="N1" s="79">
        <f>M1+0.125</f>
        <v>0.625</v>
      </c>
      <c r="O1" s="79">
        <f>N1+0.125</f>
        <v>0.75</v>
      </c>
      <c r="P1" s="79">
        <f>O1+0.125</f>
        <v>0.875</v>
      </c>
      <c r="Q1" s="79">
        <f t="shared" ref="Q1:Z1" si="0">P1+0.025</f>
        <v>0.9</v>
      </c>
      <c r="R1" s="79">
        <f t="shared" si="0"/>
        <v>0.92500000000000004</v>
      </c>
      <c r="S1" s="79">
        <f t="shared" si="0"/>
        <v>0.95000000000000007</v>
      </c>
      <c r="T1" s="79">
        <f t="shared" si="0"/>
        <v>0.97500000000000009</v>
      </c>
      <c r="U1" s="79">
        <f t="shared" si="0"/>
        <v>1</v>
      </c>
      <c r="V1" s="79">
        <f t="shared" si="0"/>
        <v>1.0249999999999999</v>
      </c>
      <c r="W1" s="79">
        <f t="shared" si="0"/>
        <v>1.0499999999999998</v>
      </c>
      <c r="X1" s="79">
        <f t="shared" si="0"/>
        <v>1.0749999999999997</v>
      </c>
      <c r="Y1" s="79">
        <f t="shared" si="0"/>
        <v>1.0999999999999996</v>
      </c>
      <c r="Z1" s="79">
        <f t="shared" si="0"/>
        <v>1.1249999999999996</v>
      </c>
      <c r="AA1" s="79" t="s">
        <v>288</v>
      </c>
      <c r="AB1" s="79" t="s">
        <v>290</v>
      </c>
      <c r="AC1" s="79" t="s">
        <v>291</v>
      </c>
      <c r="AD1" t="s">
        <v>287</v>
      </c>
      <c r="AE1" s="79">
        <v>0</v>
      </c>
      <c r="AF1" s="79">
        <v>0.25</v>
      </c>
      <c r="AG1" s="79">
        <f>AF1+0.125</f>
        <v>0.375</v>
      </c>
      <c r="AH1" s="79">
        <f>AG1+0.125</f>
        <v>0.5</v>
      </c>
      <c r="AI1" s="79">
        <f>AH1+0.125</f>
        <v>0.625</v>
      </c>
      <c r="AJ1" s="79">
        <f>AI1+0.125</f>
        <v>0.75</v>
      </c>
      <c r="AK1" s="79">
        <f>AJ1+0.125</f>
        <v>0.875</v>
      </c>
      <c r="AL1" s="79">
        <f t="shared" ref="AL1:AU1" si="1">AK1+0.025</f>
        <v>0.9</v>
      </c>
      <c r="AM1" s="79">
        <f t="shared" si="1"/>
        <v>0.92500000000000004</v>
      </c>
      <c r="AN1" s="79">
        <f t="shared" si="1"/>
        <v>0.95000000000000007</v>
      </c>
      <c r="AO1" s="79">
        <f t="shared" si="1"/>
        <v>0.97500000000000009</v>
      </c>
      <c r="AP1" s="79">
        <f t="shared" si="1"/>
        <v>1</v>
      </c>
      <c r="AQ1" s="79">
        <f t="shared" si="1"/>
        <v>1.0249999999999999</v>
      </c>
      <c r="AR1" s="79">
        <f t="shared" si="1"/>
        <v>1.0499999999999998</v>
      </c>
      <c r="AS1" s="79">
        <f t="shared" si="1"/>
        <v>1.0749999999999997</v>
      </c>
      <c r="AT1" s="79">
        <f t="shared" si="1"/>
        <v>1.0999999999999996</v>
      </c>
      <c r="AU1" s="79">
        <f t="shared" si="1"/>
        <v>1.1249999999999996</v>
      </c>
      <c r="AV1" s="79" t="s">
        <v>288</v>
      </c>
      <c r="AW1" s="79" t="s">
        <v>290</v>
      </c>
      <c r="AX1" s="79" t="s">
        <v>291</v>
      </c>
      <c r="AY1" s="79"/>
    </row>
    <row r="2" spans="1:51" x14ac:dyDescent="0.2">
      <c r="A2" t="s">
        <v>109</v>
      </c>
      <c r="B2" t="s">
        <v>174</v>
      </c>
      <c r="C2" t="s">
        <v>175</v>
      </c>
      <c r="D2" t="s">
        <v>4</v>
      </c>
      <c r="E2" t="s">
        <v>5</v>
      </c>
      <c r="G2" t="s">
        <v>6</v>
      </c>
      <c r="H2" t="s">
        <v>7</v>
      </c>
      <c r="I2" t="s">
        <v>8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 t="str">
        <f>IF(OR(I2="V",I2="Calc"),SLOPE(J2:Z2,J$1:Z$1),"")</f>
        <v/>
      </c>
      <c r="AD2">
        <v>15</v>
      </c>
      <c r="AE2" s="80">
        <f>AVERAGEIFS(J$2:J$191,$G$2:$G$191,$AD2,$I$2:$I$191,"Calc")</f>
        <v>0</v>
      </c>
      <c r="AF2" s="80">
        <f t="shared" ref="AF2:AU2" si="2">AVERAGEIFS(K$2:K$191,$G$2:$G$191,$AD2,$I$2:$I$191,"Calc")</f>
        <v>17.343319425132638</v>
      </c>
      <c r="AG2" s="80">
        <f t="shared" si="2"/>
        <v>26.807302189428835</v>
      </c>
      <c r="AH2" s="80">
        <f t="shared" si="2"/>
        <v>34.852781253791711</v>
      </c>
      <c r="AI2" s="80">
        <f t="shared" si="2"/>
        <v>45.057592140445202</v>
      </c>
      <c r="AJ2" s="80">
        <f t="shared" si="2"/>
        <v>50.42533128800644</v>
      </c>
      <c r="AK2" s="80">
        <f t="shared" si="2"/>
        <v>60.694580000541698</v>
      </c>
      <c r="AL2" s="80">
        <f t="shared" si="2"/>
        <v>65.91701646705404</v>
      </c>
      <c r="AM2" s="80">
        <f t="shared" si="2"/>
        <v>67.203048132639793</v>
      </c>
      <c r="AN2" s="80">
        <f t="shared" si="2"/>
        <v>68.591387787708712</v>
      </c>
      <c r="AO2" s="80">
        <f t="shared" si="2"/>
        <v>69.316784669727923</v>
      </c>
      <c r="AP2" s="80">
        <f t="shared" si="2"/>
        <v>72.058043759199961</v>
      </c>
      <c r="AQ2" s="80">
        <f t="shared" si="2"/>
        <v>73.527279125763485</v>
      </c>
      <c r="AR2" s="80">
        <f t="shared" si="2"/>
        <v>75.186743451592264</v>
      </c>
      <c r="AS2" s="80">
        <f t="shared" si="2"/>
        <v>76.15961874167543</v>
      </c>
      <c r="AT2" s="80">
        <f t="shared" si="2"/>
        <v>78.195718738747445</v>
      </c>
      <c r="AU2" s="80">
        <f t="shared" si="2"/>
        <v>80</v>
      </c>
      <c r="AV2" s="74">
        <f>AVERAGEIFS(AA$2:AA$191,$G$2:$G$191,$AD2,$I$2:$I$191,"V")</f>
        <v>-0.25443886839899416</v>
      </c>
      <c r="AW2" s="74">
        <f t="shared" ref="AW2:AX2" si="3">AVERAGEIFS(AB$2:AB$191,$G$2:$G$191,$AD2,$I$2:$I$191,"V")</f>
        <v>0.98561126259198439</v>
      </c>
      <c r="AX2" s="74">
        <f t="shared" si="3"/>
        <v>0.70400623203029855</v>
      </c>
      <c r="AY2" s="80"/>
    </row>
    <row r="3" spans="1:51" x14ac:dyDescent="0.2">
      <c r="A3" t="s">
        <v>9</v>
      </c>
      <c r="D3" t="s">
        <v>11</v>
      </c>
      <c r="E3">
        <v>14.9999</v>
      </c>
      <c r="F3" t="s">
        <v>12</v>
      </c>
      <c r="G3">
        <v>15</v>
      </c>
      <c r="H3" t="s">
        <v>13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t="str">
        <f t="shared" ref="AA3:AA66" si="4">IF(OR(I3="V",I3="Calc"),SLOPE(J3:Z3,J$1:Z$1),"")</f>
        <v/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74"/>
      <c r="AW3" s="74"/>
      <c r="AX3" s="74"/>
      <c r="AY3" s="80"/>
    </row>
    <row r="4" spans="1:51" x14ac:dyDescent="0.2">
      <c r="A4" t="s">
        <v>14</v>
      </c>
      <c r="D4" t="s">
        <v>16</v>
      </c>
      <c r="E4">
        <v>289.61</v>
      </c>
      <c r="F4" t="s">
        <v>17</v>
      </c>
      <c r="G4">
        <v>15</v>
      </c>
      <c r="H4" t="s">
        <v>18</v>
      </c>
      <c r="J4" s="1">
        <v>0.13355324074074074</v>
      </c>
      <c r="K4" s="1">
        <v>0.13468749999999999</v>
      </c>
      <c r="L4" s="1">
        <v>0.13528935185185184</v>
      </c>
      <c r="M4" s="1">
        <v>0.13608796296296297</v>
      </c>
      <c r="N4" s="1">
        <v>0.13665509259259259</v>
      </c>
      <c r="O4" s="1">
        <v>0.13773148148148148</v>
      </c>
      <c r="P4" s="1">
        <v>0.13913194444444446</v>
      </c>
      <c r="Q4" s="1">
        <v>0.14046296296296296</v>
      </c>
      <c r="R4" s="1">
        <v>0.14180555555555555</v>
      </c>
      <c r="S4" s="1">
        <v>0.1431712962962963</v>
      </c>
      <c r="T4" s="1">
        <v>0.14471064814814816</v>
      </c>
      <c r="U4" s="1">
        <v>0.14587962962962964</v>
      </c>
      <c r="V4" s="1">
        <v>0.14747685185185186</v>
      </c>
      <c r="W4" s="1">
        <v>0.14881944444444445</v>
      </c>
      <c r="X4" s="1">
        <v>0.15025462962962963</v>
      </c>
      <c r="Y4" s="1">
        <v>0.15178240740740742</v>
      </c>
      <c r="Z4" s="1">
        <v>0.15328703703703703</v>
      </c>
      <c r="AA4" t="str">
        <f t="shared" si="4"/>
        <v/>
      </c>
      <c r="AB4" s="1"/>
      <c r="AC4" s="1"/>
      <c r="AD4">
        <v>25</v>
      </c>
      <c r="AE4" s="80">
        <f t="shared" ref="AE4" si="5">AVERAGEIFS(J$2:J$191,$G$2:$G$191,$AD4,$I$2:$I$191,"Calc")</f>
        <v>0</v>
      </c>
      <c r="AF4" s="80">
        <f t="shared" ref="AF4" si="6">AVERAGEIFS(K$2:K$191,$G$2:$G$191,$AD4,$I$2:$I$191,"Calc")</f>
        <v>18.264535186081169</v>
      </c>
      <c r="AG4" s="80">
        <f t="shared" ref="AG4" si="7">AVERAGEIFS(L$2:L$191,$G$2:$G$191,$AD4,$I$2:$I$191,"Calc")</f>
        <v>27.748689489913716</v>
      </c>
      <c r="AH4" s="80">
        <f t="shared" ref="AH4" si="8">AVERAGEIFS(M$2:M$191,$G$2:$G$191,$AD4,$I$2:$I$191,"Calc")</f>
        <v>36.996630798806905</v>
      </c>
      <c r="AI4" s="80">
        <f t="shared" ref="AI4" si="9">AVERAGEIFS(N$2:N$191,$G$2:$G$191,$AD4,$I$2:$I$191,"Calc")</f>
        <v>46.253964245019901</v>
      </c>
      <c r="AJ4" s="80">
        <f t="shared" ref="AJ4" si="10">AVERAGEIFS(O$2:O$191,$G$2:$G$191,$AD4,$I$2:$I$191,"Calc")</f>
        <v>55.296826681848934</v>
      </c>
      <c r="AK4" s="80">
        <f t="shared" ref="AK4" si="11">AVERAGEIFS(P$2:P$191,$G$2:$G$191,$AD4,$I$2:$I$191,"Calc")</f>
        <v>64.164087964965859</v>
      </c>
      <c r="AL4" s="80">
        <f t="shared" ref="AL4" si="12">AVERAGEIFS(Q$2:Q$191,$G$2:$G$191,$AD4,$I$2:$I$191,"Calc")</f>
        <v>65.714138807101961</v>
      </c>
      <c r="AM4" s="80">
        <f t="shared" ref="AM4" si="13">AVERAGEIFS(R$2:R$191,$G$2:$G$191,$AD4,$I$2:$I$191,"Calc")</f>
        <v>67.614951531434627</v>
      </c>
      <c r="AN4" s="80">
        <f t="shared" ref="AN4" si="14">AVERAGEIFS(S$2:S$191,$G$2:$G$191,$AD4,$I$2:$I$191,"Calc")</f>
        <v>69.436779848734716</v>
      </c>
      <c r="AO4" s="80">
        <f t="shared" ref="AO4" si="15">AVERAGEIFS(T$2:T$191,$G$2:$G$191,$AD4,$I$2:$I$191,"Calc")</f>
        <v>71.025509845792214</v>
      </c>
      <c r="AP4" s="80">
        <f t="shared" ref="AP4" si="16">AVERAGEIFS(U$2:U$191,$G$2:$G$191,$AD4,$I$2:$I$191,"Calc")</f>
        <v>72.296963366948802</v>
      </c>
      <c r="AQ4" s="80">
        <f t="shared" ref="AQ4" si="17">AVERAGEIFS(V$2:V$191,$G$2:$G$191,$AD4,$I$2:$I$191,"Calc")</f>
        <v>73.474871509259771</v>
      </c>
      <c r="AR4" s="80">
        <f t="shared" ref="AR4" si="18">AVERAGEIFS(W$2:W$191,$G$2:$G$191,$AD4,$I$2:$I$191,"Calc")</f>
        <v>75.145373740404381</v>
      </c>
      <c r="AS4" s="80">
        <f t="shared" ref="AS4" si="19">AVERAGEIFS(X$2:X$191,$G$2:$G$191,$AD4,$I$2:$I$191,"Calc")</f>
        <v>76.523949573265469</v>
      </c>
      <c r="AT4" s="80">
        <f t="shared" ref="AT4" si="20">AVERAGEIFS(Y$2:Y$191,$G$2:$G$191,$AD4,$I$2:$I$191,"Calc")</f>
        <v>78.182186931072039</v>
      </c>
      <c r="AU4" s="80">
        <f t="shared" ref="AU4" si="21">AVERAGEIFS(Z$2:Z$191,$G$2:$G$191,$AD4,$I$2:$I$191,"Calc")</f>
        <v>80</v>
      </c>
      <c r="AV4" s="74">
        <f t="shared" ref="AV4" si="22">AVERAGEIFS(AA$2:AA$191,$G$2:$G$191,$AD4,$I$2:$I$191,"V")</f>
        <v>-0.27124527801061743</v>
      </c>
      <c r="AW4" s="74">
        <f t="shared" ref="AW4" si="23">AVERAGEIFS(AB$2:AB$191,$G$2:$G$191,$AD4,$I$2:$I$191,"V")</f>
        <v>0.99645730055770187</v>
      </c>
      <c r="AX4" s="74">
        <f t="shared" ref="AX4" si="24">AVERAGEIFS(AC$2:AC$191,$G$2:$G$191,$AD4,$I$2:$I$191,"V")</f>
        <v>0.70731744615986347</v>
      </c>
      <c r="AY4" s="80"/>
    </row>
    <row r="5" spans="1:51" x14ac:dyDescent="0.2">
      <c r="A5" t="s">
        <v>19</v>
      </c>
      <c r="B5">
        <v>15</v>
      </c>
      <c r="D5" t="s">
        <v>21</v>
      </c>
      <c r="E5">
        <v>1.2557</v>
      </c>
      <c r="F5" t="s">
        <v>22</v>
      </c>
      <c r="G5">
        <v>15</v>
      </c>
      <c r="H5" t="s">
        <v>23</v>
      </c>
      <c r="J5" s="1">
        <v>0.13375000000000001</v>
      </c>
      <c r="K5" s="1">
        <v>0.13479166666666667</v>
      </c>
      <c r="L5" s="1">
        <v>0.1353587962962963</v>
      </c>
      <c r="M5" s="1">
        <v>0.13612268518518519</v>
      </c>
      <c r="N5" s="1">
        <v>0.1368287037037037</v>
      </c>
      <c r="O5" s="1">
        <v>0.13776620370370371</v>
      </c>
      <c r="P5" s="1">
        <v>0.13916666666666666</v>
      </c>
      <c r="Q5" s="1">
        <v>0.14056712962962961</v>
      </c>
      <c r="R5" s="1">
        <v>0.14189814814814813</v>
      </c>
      <c r="S5" s="1">
        <v>0.14327546296296298</v>
      </c>
      <c r="T5" s="1">
        <v>0.14483796296296295</v>
      </c>
      <c r="U5" s="1">
        <v>0.14604166666666665</v>
      </c>
      <c r="V5" s="1">
        <v>0.14765046296296297</v>
      </c>
      <c r="W5" s="1">
        <v>0.14901620370370369</v>
      </c>
      <c r="X5" s="1">
        <v>0.15034722222222222</v>
      </c>
      <c r="Y5" s="1">
        <v>0.15188657407407408</v>
      </c>
      <c r="Z5" s="1">
        <v>0.15342592592592594</v>
      </c>
      <c r="AA5" t="str">
        <f t="shared" si="4"/>
        <v/>
      </c>
      <c r="AB5" s="1"/>
      <c r="AC5" s="1"/>
      <c r="AD5" t="s">
        <v>251</v>
      </c>
    </row>
    <row r="6" spans="1:51" x14ac:dyDescent="0.2">
      <c r="A6" t="s">
        <v>24</v>
      </c>
      <c r="D6" t="s">
        <v>25</v>
      </c>
      <c r="E6">
        <v>0</v>
      </c>
      <c r="F6" t="s">
        <v>22</v>
      </c>
      <c r="G6">
        <v>15</v>
      </c>
      <c r="H6" t="s">
        <v>26</v>
      </c>
      <c r="J6">
        <v>9</v>
      </c>
      <c r="K6">
        <v>4</v>
      </c>
      <c r="L6">
        <v>3</v>
      </c>
      <c r="M6">
        <v>1</v>
      </c>
      <c r="N6">
        <v>7</v>
      </c>
      <c r="O6">
        <v>2</v>
      </c>
      <c r="P6">
        <v>1</v>
      </c>
      <c r="Q6">
        <v>4</v>
      </c>
      <c r="R6">
        <v>5</v>
      </c>
      <c r="S6">
        <v>5</v>
      </c>
      <c r="T6">
        <v>6</v>
      </c>
      <c r="U6">
        <v>8</v>
      </c>
      <c r="V6">
        <v>7</v>
      </c>
      <c r="W6">
        <v>9</v>
      </c>
      <c r="X6">
        <v>5</v>
      </c>
      <c r="Y6">
        <v>4</v>
      </c>
      <c r="Z6">
        <v>5</v>
      </c>
      <c r="AA6" t="str">
        <f t="shared" si="4"/>
        <v/>
      </c>
      <c r="AD6">
        <v>15</v>
      </c>
      <c r="AE6">
        <f>_xlfn.STDEV.P(J11,J23,J35,J47,J59)/SQRT(COUNTA(J11,J23,J35,J47,J59))</f>
        <v>0</v>
      </c>
      <c r="AF6">
        <f t="shared" ref="AF6:AU6" si="25">_xlfn.STDEV.P(K11,K23,K35,K47,K59)/SQRT(COUNTA(K11,K23,K35,K47,K59))</f>
        <v>2.1370269407155682</v>
      </c>
      <c r="AG6">
        <f t="shared" si="25"/>
        <v>0.50607581733831486</v>
      </c>
      <c r="AH6">
        <f t="shared" si="25"/>
        <v>2.7166844237441121</v>
      </c>
      <c r="AI6">
        <f t="shared" si="25"/>
        <v>2.2862987144528137</v>
      </c>
      <c r="AJ6">
        <f t="shared" si="25"/>
        <v>3.3140020256646947</v>
      </c>
      <c r="AK6">
        <f t="shared" si="25"/>
        <v>2.4152653598269311</v>
      </c>
      <c r="AL6">
        <f t="shared" si="25"/>
        <v>2.8937862407138675</v>
      </c>
      <c r="AM6">
        <f t="shared" si="25"/>
        <v>1.0187770515726025</v>
      </c>
      <c r="AN6">
        <f t="shared" si="25"/>
        <v>2.3727099132029785</v>
      </c>
      <c r="AO6">
        <f t="shared" si="25"/>
        <v>2.5723197372816098</v>
      </c>
      <c r="AP6">
        <f t="shared" si="25"/>
        <v>3.0076561083300155</v>
      </c>
      <c r="AQ6">
        <f t="shared" si="25"/>
        <v>0.56332688628879846</v>
      </c>
      <c r="AR6">
        <f t="shared" si="25"/>
        <v>0.70795687550522368</v>
      </c>
      <c r="AS6">
        <f t="shared" si="25"/>
        <v>0.69213320215452123</v>
      </c>
      <c r="AT6">
        <f t="shared" si="25"/>
        <v>0.54623284972535646</v>
      </c>
      <c r="AU6">
        <f t="shared" si="25"/>
        <v>0</v>
      </c>
      <c r="AV6">
        <f>_xlfn.STDEV.P(AA9,AA21,AA33,AA45,AA57)/SQRT(COUNTA(AA9,AA21,AA33,AA45,AA57))</f>
        <v>3.4551373018687201E-2</v>
      </c>
      <c r="AW6">
        <f t="shared" ref="AW6:AX6" si="26">_xlfn.STDEV.P(AB9,AB21,AB33,AB45,AB57)/SQRT(COUNTA(AB9,AB21,AB33,AB45,AB57))</f>
        <v>1.2442186121673849E-2</v>
      </c>
      <c r="AX6">
        <f t="shared" si="26"/>
        <v>1.3168815634974407E-2</v>
      </c>
    </row>
    <row r="7" spans="1:51" x14ac:dyDescent="0.2">
      <c r="A7" t="s">
        <v>27</v>
      </c>
      <c r="B7">
        <v>0</v>
      </c>
      <c r="D7" t="s">
        <v>28</v>
      </c>
      <c r="E7">
        <v>101.2</v>
      </c>
      <c r="F7" t="s">
        <v>29</v>
      </c>
      <c r="G7">
        <v>15</v>
      </c>
      <c r="H7" t="s">
        <v>176</v>
      </c>
      <c r="I7" t="s">
        <v>17</v>
      </c>
      <c r="J7">
        <v>283.3107</v>
      </c>
      <c r="K7">
        <v>284.32299999999998</v>
      </c>
      <c r="L7">
        <v>284.19990000000001</v>
      </c>
      <c r="M7">
        <v>283.40039999999999</v>
      </c>
      <c r="N7">
        <v>283.53879999999998</v>
      </c>
      <c r="O7">
        <v>283.262</v>
      </c>
      <c r="P7">
        <v>283.74639999999999</v>
      </c>
      <c r="Q7">
        <v>282.96800000000002</v>
      </c>
      <c r="R7">
        <v>283.15129999999999</v>
      </c>
      <c r="S7">
        <v>282.55630000000002</v>
      </c>
      <c r="T7">
        <v>281.4708</v>
      </c>
      <c r="U7">
        <v>281.59859999999998</v>
      </c>
      <c r="V7">
        <v>281.18639999999999</v>
      </c>
      <c r="W7">
        <v>281.78089999999997</v>
      </c>
      <c r="X7">
        <v>280.52679999999998</v>
      </c>
      <c r="Y7">
        <v>280.75970000000001</v>
      </c>
      <c r="Z7">
        <v>280.7851</v>
      </c>
      <c r="AA7" t="str">
        <f t="shared" si="4"/>
        <v/>
      </c>
      <c r="AD7">
        <v>20</v>
      </c>
      <c r="AV7">
        <f>_xlfn.STDEV.P(AA69,AA81,AA93,AA105,AA117)/SQRT(COUNTA(AA69,AA81,AA93,AA105,AA117))</f>
        <v>5.4147205242902577E-2</v>
      </c>
      <c r="AW7">
        <f t="shared" ref="AW7:AX7" si="27">_xlfn.STDEV.P(AB69,AB81,AB93,AB105,AB117)/SQRT(COUNTA(AB69,AB81,AB93,AB105,AB117))</f>
        <v>3.319942471420732E-4</v>
      </c>
      <c r="AX7">
        <f t="shared" si="27"/>
        <v>7.328059554460746E-3</v>
      </c>
    </row>
    <row r="8" spans="1:51" x14ac:dyDescent="0.2">
      <c r="A8" t="s">
        <v>31</v>
      </c>
      <c r="B8">
        <v>0</v>
      </c>
      <c r="D8" t="s">
        <v>32</v>
      </c>
      <c r="E8">
        <v>0.92</v>
      </c>
      <c r="G8">
        <v>15</v>
      </c>
      <c r="H8" t="s">
        <v>220</v>
      </c>
      <c r="I8" t="s">
        <v>44</v>
      </c>
      <c r="J8">
        <v>-2.2294</v>
      </c>
      <c r="K8">
        <v>-8.1874000000000002</v>
      </c>
      <c r="L8">
        <v>6.2271000000000001</v>
      </c>
      <c r="M8">
        <v>8.7639999999999993</v>
      </c>
      <c r="N8">
        <v>-3.8218999999999999</v>
      </c>
      <c r="O8">
        <v>14.760400000000001</v>
      </c>
      <c r="P8">
        <v>-5.5351999999999997</v>
      </c>
      <c r="Q8">
        <v>2.7099000000000002</v>
      </c>
      <c r="R8">
        <v>-9.0408000000000008</v>
      </c>
      <c r="S8">
        <v>9.1791</v>
      </c>
      <c r="T8">
        <v>8.4565000000000001</v>
      </c>
      <c r="U8">
        <v>11.502800000000001</v>
      </c>
      <c r="V8">
        <v>12.52</v>
      </c>
      <c r="W8">
        <v>-11.377800000000001</v>
      </c>
      <c r="X8">
        <v>-5.7657999999999996</v>
      </c>
      <c r="Y8">
        <v>7.4379</v>
      </c>
      <c r="Z8">
        <v>-8.8562999999999992</v>
      </c>
      <c r="AA8" t="str">
        <f t="shared" si="4"/>
        <v/>
      </c>
      <c r="AD8">
        <v>25</v>
      </c>
      <c r="AV8">
        <f>_xlfn.STDEV.P(AA129,AA141,AA153,AA165,AA177,AA189)/SQRT(COUNTA(AA129,AA141,AA153,AA165,AA177,AA189))</f>
        <v>0.1262598392906954</v>
      </c>
      <c r="AW8">
        <f t="shared" ref="AW8:AX8" si="28">_xlfn.STDEV.P(AB129,AB141,AB153,AB165,AB177,AB189)/SQRT(COUNTA(AB129,AB141,AB153,AB165,AB177,AB189))</f>
        <v>1.3845534676676895E-3</v>
      </c>
      <c r="AX8">
        <f t="shared" si="28"/>
        <v>6.5735606549896936E-3</v>
      </c>
    </row>
    <row r="9" spans="1:51" x14ac:dyDescent="0.2">
      <c r="A9" t="s">
        <v>36</v>
      </c>
      <c r="B9">
        <v>0</v>
      </c>
      <c r="C9" t="s">
        <v>37</v>
      </c>
      <c r="D9" t="s">
        <v>38</v>
      </c>
      <c r="G9">
        <v>15</v>
      </c>
      <c r="H9" t="s">
        <v>261</v>
      </c>
      <c r="I9" t="s">
        <v>22</v>
      </c>
      <c r="J9">
        <v>2.0897999999999999</v>
      </c>
      <c r="K9">
        <v>2.0783999999999998</v>
      </c>
      <c r="L9">
        <v>2.0655000000000001</v>
      </c>
      <c r="M9">
        <v>2.0712999999999999</v>
      </c>
      <c r="N9">
        <v>2.0453000000000001</v>
      </c>
      <c r="O9">
        <v>2.0568</v>
      </c>
      <c r="P9">
        <v>2.0472999999999999</v>
      </c>
      <c r="Q9">
        <v>2.0205000000000002</v>
      </c>
      <c r="R9">
        <v>2.0310999999999999</v>
      </c>
      <c r="S9">
        <v>2.0209999999999999</v>
      </c>
      <c r="T9">
        <v>2.0209999999999999</v>
      </c>
      <c r="U9">
        <v>2.0133999999999999</v>
      </c>
      <c r="V9">
        <v>2.0240999999999998</v>
      </c>
      <c r="W9">
        <v>2.0283000000000002</v>
      </c>
      <c r="X9">
        <v>2.0255999999999998</v>
      </c>
      <c r="Y9">
        <v>2.0224000000000002</v>
      </c>
      <c r="Z9">
        <v>2.0211000000000001</v>
      </c>
      <c r="AA9">
        <f t="shared" si="4"/>
        <v>-6.7733780385582476E-2</v>
      </c>
      <c r="AB9">
        <f>IF(OR(I9="V",I9="Calc"),ABS(CORREL(K9:AA9,K$1:AA$1)),"")</f>
        <v>0.91781143077051575</v>
      </c>
      <c r="AC9">
        <f>IF(I9="V",(((MIN(J9:Z9)-MAX(J9:Z9))/1.6))/AA9,"")</f>
        <v>0.70496581953904758</v>
      </c>
    </row>
    <row r="10" spans="1:51" x14ac:dyDescent="0.2">
      <c r="A10" t="s">
        <v>41</v>
      </c>
      <c r="B10">
        <v>0</v>
      </c>
      <c r="C10" t="s">
        <v>42</v>
      </c>
      <c r="D10" t="s">
        <v>43</v>
      </c>
      <c r="E10">
        <v>-2</v>
      </c>
      <c r="F10" t="s">
        <v>44</v>
      </c>
      <c r="G10">
        <v>15</v>
      </c>
      <c r="H10" t="s">
        <v>179</v>
      </c>
      <c r="I10" t="s">
        <v>262</v>
      </c>
      <c r="J10">
        <v>-0.1502</v>
      </c>
      <c r="K10">
        <v>-0.47449999999999998</v>
      </c>
      <c r="L10">
        <v>-2.93E-2</v>
      </c>
      <c r="M10">
        <v>-0.254</v>
      </c>
      <c r="N10">
        <v>-0.1016</v>
      </c>
      <c r="O10">
        <v>7.85E-2</v>
      </c>
      <c r="P10">
        <v>4.0000000000000001E-3</v>
      </c>
      <c r="Q10">
        <v>-5.7299999999999997E-2</v>
      </c>
      <c r="R10">
        <v>0.18859999999999999</v>
      </c>
      <c r="S10">
        <v>2.9399999999999999E-2</v>
      </c>
      <c r="T10">
        <v>-8.0000000000000004E-4</v>
      </c>
      <c r="U10">
        <v>0.187</v>
      </c>
      <c r="V10">
        <v>0.25259999999999999</v>
      </c>
      <c r="W10">
        <v>3.2199999999999999E-2</v>
      </c>
      <c r="X10">
        <v>-2.24E-2</v>
      </c>
      <c r="Y10">
        <v>7.6499999999999999E-2</v>
      </c>
      <c r="Z10">
        <v>-1.18E-2</v>
      </c>
      <c r="AA10" t="str">
        <f t="shared" si="4"/>
        <v/>
      </c>
      <c r="AB10" t="str">
        <f t="shared" ref="AB10:AB73" si="29">IF(OR(I10="V",I10="Calc"),ABS(CORREL(K10:AA10,K$1:AA$1)),"")</f>
        <v/>
      </c>
      <c r="AC10" t="str">
        <f t="shared" ref="AC10:AC73" si="30">IF(I10="V",(((MIN(J10:Z10)-MAX(J10:Z10))/1.6))/AA10,"")</f>
        <v/>
      </c>
    </row>
    <row r="11" spans="1:51" x14ac:dyDescent="0.2">
      <c r="A11" t="s">
        <v>47</v>
      </c>
      <c r="B11">
        <v>2</v>
      </c>
      <c r="C11" t="s">
        <v>48</v>
      </c>
      <c r="D11" t="s">
        <v>49</v>
      </c>
      <c r="E11">
        <v>2.5000000000000001E-2</v>
      </c>
      <c r="G11">
        <v>15</v>
      </c>
      <c r="J11">
        <f>(J9-$J9)*80/($Z9-$J9)</f>
        <v>0</v>
      </c>
      <c r="K11">
        <f t="shared" ref="K11:Z11" si="31">(K9-$J9)*80/($Z9-$J9)</f>
        <v>13.275109170305813</v>
      </c>
      <c r="L11">
        <f t="shared" si="31"/>
        <v>28.296943231440874</v>
      </c>
      <c r="M11">
        <f t="shared" si="31"/>
        <v>21.542940320232926</v>
      </c>
      <c r="N11">
        <f t="shared" si="31"/>
        <v>51.819505094614165</v>
      </c>
      <c r="O11">
        <f t="shared" si="31"/>
        <v>38.427947598253311</v>
      </c>
      <c r="P11">
        <f t="shared" si="31"/>
        <v>49.490538573508154</v>
      </c>
      <c r="Q11">
        <f t="shared" si="31"/>
        <v>80.698689956331805</v>
      </c>
      <c r="R11">
        <f t="shared" si="31"/>
        <v>68.355167394468907</v>
      </c>
      <c r="S11">
        <f t="shared" si="31"/>
        <v>80.116448326055561</v>
      </c>
      <c r="T11">
        <f t="shared" si="31"/>
        <v>80.116448326055561</v>
      </c>
      <c r="U11">
        <f t="shared" si="31"/>
        <v>88.966521106259435</v>
      </c>
      <c r="V11">
        <f t="shared" si="31"/>
        <v>76.50655021834099</v>
      </c>
      <c r="W11">
        <f t="shared" si="31"/>
        <v>71.615720524017334</v>
      </c>
      <c r="X11">
        <f t="shared" si="31"/>
        <v>74.759825327511223</v>
      </c>
      <c r="Y11">
        <f t="shared" si="31"/>
        <v>78.486171761280829</v>
      </c>
      <c r="Z11">
        <f t="shared" si="31"/>
        <v>80</v>
      </c>
      <c r="AA11" t="str">
        <f t="shared" si="4"/>
        <v/>
      </c>
      <c r="AB11" t="str">
        <f t="shared" si="29"/>
        <v/>
      </c>
      <c r="AC11" t="str">
        <f t="shared" si="30"/>
        <v/>
      </c>
    </row>
    <row r="12" spans="1:51" x14ac:dyDescent="0.2">
      <c r="AA12" t="str">
        <f t="shared" si="4"/>
        <v/>
      </c>
      <c r="AB12" t="str">
        <f t="shared" si="29"/>
        <v/>
      </c>
      <c r="AC12" t="str">
        <f t="shared" si="30"/>
        <v/>
      </c>
    </row>
    <row r="13" spans="1:51" x14ac:dyDescent="0.2">
      <c r="A13" s="6" t="s">
        <v>260</v>
      </c>
      <c r="B13" s="6"/>
      <c r="C13" s="6"/>
      <c r="AA13" t="str">
        <f t="shared" si="4"/>
        <v/>
      </c>
      <c r="AB13" t="str">
        <f t="shared" si="29"/>
        <v/>
      </c>
      <c r="AC13" t="str">
        <f t="shared" si="30"/>
        <v/>
      </c>
    </row>
    <row r="14" spans="1:51" x14ac:dyDescent="0.2">
      <c r="A14" t="s">
        <v>109</v>
      </c>
      <c r="B14" t="s">
        <v>174</v>
      </c>
      <c r="C14" t="s">
        <v>203</v>
      </c>
      <c r="D14" t="s">
        <v>4</v>
      </c>
      <c r="E14" t="s">
        <v>5</v>
      </c>
      <c r="G14" t="s">
        <v>6</v>
      </c>
      <c r="H14" t="s">
        <v>7</v>
      </c>
      <c r="I14" t="s">
        <v>8</v>
      </c>
      <c r="J14">
        <v>1</v>
      </c>
      <c r="K14">
        <v>2</v>
      </c>
      <c r="L14">
        <v>3</v>
      </c>
      <c r="M14">
        <v>4</v>
      </c>
      <c r="N14">
        <v>5</v>
      </c>
      <c r="O14">
        <v>6</v>
      </c>
      <c r="P14">
        <v>7</v>
      </c>
      <c r="Q14">
        <v>8</v>
      </c>
      <c r="R14">
        <v>9</v>
      </c>
      <c r="S14">
        <v>10</v>
      </c>
      <c r="T14">
        <v>11</v>
      </c>
      <c r="U14">
        <v>12</v>
      </c>
      <c r="V14">
        <v>13</v>
      </c>
      <c r="W14">
        <v>14</v>
      </c>
      <c r="X14">
        <v>15</v>
      </c>
      <c r="Y14">
        <v>16</v>
      </c>
      <c r="Z14">
        <v>17</v>
      </c>
      <c r="AA14" t="str">
        <f t="shared" si="4"/>
        <v/>
      </c>
      <c r="AB14" t="str">
        <f t="shared" si="29"/>
        <v/>
      </c>
      <c r="AC14" t="str">
        <f t="shared" si="30"/>
        <v/>
      </c>
    </row>
    <row r="15" spans="1:51" x14ac:dyDescent="0.2">
      <c r="A15" t="s">
        <v>9</v>
      </c>
      <c r="D15" t="s">
        <v>11</v>
      </c>
      <c r="E15">
        <v>15</v>
      </c>
      <c r="F15" t="s">
        <v>12</v>
      </c>
      <c r="G15">
        <v>15</v>
      </c>
      <c r="H15" t="s">
        <v>13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t="str">
        <f t="shared" si="4"/>
        <v/>
      </c>
      <c r="AB15" t="str">
        <f t="shared" si="29"/>
        <v/>
      </c>
      <c r="AC15" t="str">
        <f t="shared" si="30"/>
        <v/>
      </c>
    </row>
    <row r="16" spans="1:51" x14ac:dyDescent="0.2">
      <c r="A16" t="s">
        <v>14</v>
      </c>
      <c r="D16" t="s">
        <v>16</v>
      </c>
      <c r="E16">
        <v>289.61</v>
      </c>
      <c r="F16" t="s">
        <v>17</v>
      </c>
      <c r="G16">
        <v>15</v>
      </c>
      <c r="H16" t="s">
        <v>18</v>
      </c>
      <c r="J16" s="1">
        <v>0.13375000000000001</v>
      </c>
      <c r="K16" s="1">
        <v>0.1345949074074074</v>
      </c>
      <c r="L16" s="1">
        <v>0.13532407407407407</v>
      </c>
      <c r="M16" s="1">
        <v>0.13606481481481481</v>
      </c>
      <c r="N16" s="1">
        <v>0.13675925925925927</v>
      </c>
      <c r="O16" s="1">
        <v>0.1375925925925926</v>
      </c>
      <c r="P16" s="1">
        <v>0.13883101851851851</v>
      </c>
      <c r="Q16" s="1">
        <v>0.14067129629629629</v>
      </c>
      <c r="R16" s="1">
        <v>0.14166666666666666</v>
      </c>
      <c r="S16" s="1">
        <v>0.14333333333333334</v>
      </c>
      <c r="T16" s="1">
        <v>0.14440972222222223</v>
      </c>
      <c r="U16" s="1">
        <v>0.14618055555555556</v>
      </c>
      <c r="V16" s="1">
        <v>0.14751157407407409</v>
      </c>
      <c r="W16" s="1">
        <v>0.14891203703703704</v>
      </c>
      <c r="X16" s="1">
        <v>0.15034722222222222</v>
      </c>
      <c r="Y16" s="1">
        <v>0.15151620370370369</v>
      </c>
      <c r="Z16" s="1">
        <v>0.1532523148148148</v>
      </c>
      <c r="AA16" t="str">
        <f t="shared" si="4"/>
        <v/>
      </c>
      <c r="AB16" t="str">
        <f t="shared" si="29"/>
        <v/>
      </c>
      <c r="AC16" t="str">
        <f t="shared" si="30"/>
        <v/>
      </c>
    </row>
    <row r="17" spans="1:29" x14ac:dyDescent="0.2">
      <c r="A17" t="s">
        <v>19</v>
      </c>
      <c r="B17">
        <v>15</v>
      </c>
      <c r="D17" t="s">
        <v>21</v>
      </c>
      <c r="E17">
        <v>1.2568999999999999</v>
      </c>
      <c r="F17" t="s">
        <v>22</v>
      </c>
      <c r="G17">
        <v>15</v>
      </c>
      <c r="H17" t="s">
        <v>23</v>
      </c>
      <c r="J17" s="1">
        <v>0.13385416666666666</v>
      </c>
      <c r="K17" s="1">
        <v>0.13465277777777776</v>
      </c>
      <c r="L17" s="1">
        <v>0.13539351851851852</v>
      </c>
      <c r="M17" s="1">
        <v>0.13626157407407408</v>
      </c>
      <c r="N17" s="1">
        <v>0.1368287037037037</v>
      </c>
      <c r="O17" s="1">
        <v>0.13769675925925925</v>
      </c>
      <c r="P17" s="1">
        <v>0.13893518518518519</v>
      </c>
      <c r="Q17" s="1">
        <v>0.14072916666666666</v>
      </c>
      <c r="R17" s="1">
        <v>0.14177083333333332</v>
      </c>
      <c r="S17" s="1">
        <v>0.14340277777777777</v>
      </c>
      <c r="T17" s="1">
        <v>0.14446759259259259</v>
      </c>
      <c r="U17" s="1">
        <v>0.14627314814814815</v>
      </c>
      <c r="V17" s="1">
        <v>0.14765046296296297</v>
      </c>
      <c r="W17" s="1">
        <v>0.14901620370370369</v>
      </c>
      <c r="X17" s="1">
        <v>0.1504513888888889</v>
      </c>
      <c r="Y17" s="1">
        <v>0.15158564814814815</v>
      </c>
      <c r="Z17" s="1">
        <v>0.15332175925925925</v>
      </c>
      <c r="AA17" t="str">
        <f t="shared" si="4"/>
        <v/>
      </c>
      <c r="AB17" t="str">
        <f t="shared" si="29"/>
        <v/>
      </c>
      <c r="AC17" t="str">
        <f t="shared" si="30"/>
        <v/>
      </c>
    </row>
    <row r="18" spans="1:29" x14ac:dyDescent="0.2">
      <c r="A18" t="s">
        <v>24</v>
      </c>
      <c r="D18" t="s">
        <v>25</v>
      </c>
      <c r="E18">
        <v>0</v>
      </c>
      <c r="F18" t="s">
        <v>22</v>
      </c>
      <c r="G18">
        <v>15</v>
      </c>
      <c r="H18" t="s">
        <v>26</v>
      </c>
      <c r="J18">
        <v>4</v>
      </c>
      <c r="K18">
        <v>3</v>
      </c>
      <c r="L18">
        <v>2</v>
      </c>
      <c r="M18">
        <v>9</v>
      </c>
      <c r="N18">
        <v>2</v>
      </c>
      <c r="O18">
        <v>4</v>
      </c>
      <c r="P18">
        <v>4</v>
      </c>
      <c r="Q18">
        <v>3</v>
      </c>
      <c r="R18">
        <v>4</v>
      </c>
      <c r="S18">
        <v>3</v>
      </c>
      <c r="T18">
        <v>3</v>
      </c>
      <c r="U18">
        <v>5</v>
      </c>
      <c r="V18">
        <v>6</v>
      </c>
      <c r="W18">
        <v>4</v>
      </c>
      <c r="X18">
        <v>4</v>
      </c>
      <c r="Y18">
        <v>3</v>
      </c>
      <c r="Z18">
        <v>3</v>
      </c>
      <c r="AA18" t="str">
        <f t="shared" si="4"/>
        <v/>
      </c>
      <c r="AB18" t="str">
        <f t="shared" si="29"/>
        <v/>
      </c>
      <c r="AC18" t="str">
        <f t="shared" si="30"/>
        <v/>
      </c>
    </row>
    <row r="19" spans="1:29" x14ac:dyDescent="0.2">
      <c r="A19" t="s">
        <v>27</v>
      </c>
      <c r="B19">
        <v>0</v>
      </c>
      <c r="D19" t="s">
        <v>28</v>
      </c>
      <c r="E19">
        <v>101.2</v>
      </c>
      <c r="F19" t="s">
        <v>29</v>
      </c>
      <c r="G19">
        <v>15</v>
      </c>
      <c r="H19" t="s">
        <v>204</v>
      </c>
      <c r="I19" t="s">
        <v>17</v>
      </c>
      <c r="J19">
        <v>285.82769999999999</v>
      </c>
      <c r="K19">
        <v>285.72210000000001</v>
      </c>
      <c r="L19">
        <v>285.62610000000001</v>
      </c>
      <c r="M19">
        <v>285.5788</v>
      </c>
      <c r="N19">
        <v>285.51089999999999</v>
      </c>
      <c r="O19">
        <v>285.45330000000001</v>
      </c>
      <c r="P19">
        <v>285.23439999999999</v>
      </c>
      <c r="Q19">
        <v>285.00020000000001</v>
      </c>
      <c r="R19">
        <v>284.82549999999998</v>
      </c>
      <c r="S19">
        <v>284.67759999999998</v>
      </c>
      <c r="T19">
        <v>284.32429999999999</v>
      </c>
      <c r="U19">
        <v>284.00639999999999</v>
      </c>
      <c r="V19">
        <v>283.69069999999999</v>
      </c>
      <c r="W19">
        <v>283.43150000000003</v>
      </c>
      <c r="X19">
        <v>283.12619999999998</v>
      </c>
      <c r="Y19">
        <v>282.88810000000001</v>
      </c>
      <c r="Z19">
        <v>282.61930000000001</v>
      </c>
      <c r="AA19" t="str">
        <f t="shared" si="4"/>
        <v/>
      </c>
      <c r="AB19" t="str">
        <f t="shared" si="29"/>
        <v/>
      </c>
      <c r="AC19" t="str">
        <f t="shared" si="30"/>
        <v/>
      </c>
    </row>
    <row r="20" spans="1:29" x14ac:dyDescent="0.2">
      <c r="A20" t="s">
        <v>31</v>
      </c>
      <c r="B20">
        <v>0</v>
      </c>
      <c r="D20" t="s">
        <v>32</v>
      </c>
      <c r="E20">
        <v>0.92</v>
      </c>
      <c r="G20">
        <v>15</v>
      </c>
      <c r="H20" t="s">
        <v>263</v>
      </c>
      <c r="I20" t="s">
        <v>44</v>
      </c>
      <c r="J20">
        <v>0.4032</v>
      </c>
      <c r="K20">
        <v>1.3825000000000001</v>
      </c>
      <c r="L20">
        <v>1.3825000000000001</v>
      </c>
      <c r="M20">
        <v>1.1264000000000001</v>
      </c>
      <c r="N20">
        <v>1.2672000000000001</v>
      </c>
      <c r="O20">
        <v>1.2096</v>
      </c>
      <c r="P20">
        <v>1.0367999999999999</v>
      </c>
      <c r="Q20">
        <v>2.4577</v>
      </c>
      <c r="R20">
        <v>1.5552999999999999</v>
      </c>
      <c r="S20">
        <v>1.1519999999999999</v>
      </c>
      <c r="T20">
        <v>3.6097000000000001</v>
      </c>
      <c r="U20">
        <v>2.3502000000000001</v>
      </c>
      <c r="V20">
        <v>3.1105</v>
      </c>
      <c r="W20">
        <v>2.9377</v>
      </c>
      <c r="X20">
        <v>1.6705000000000001</v>
      </c>
      <c r="Y20">
        <v>2.6113</v>
      </c>
      <c r="Z20">
        <v>2.6113</v>
      </c>
      <c r="AA20" t="str">
        <f t="shared" si="4"/>
        <v/>
      </c>
      <c r="AB20" t="str">
        <f t="shared" si="29"/>
        <v/>
      </c>
      <c r="AC20" t="str">
        <f t="shared" si="30"/>
        <v/>
      </c>
    </row>
    <row r="21" spans="1:29" x14ac:dyDescent="0.2">
      <c r="A21" t="s">
        <v>36</v>
      </c>
      <c r="B21">
        <v>0</v>
      </c>
      <c r="C21" t="s">
        <v>37</v>
      </c>
      <c r="D21" t="s">
        <v>38</v>
      </c>
      <c r="G21">
        <v>15</v>
      </c>
      <c r="H21" t="s">
        <v>264</v>
      </c>
      <c r="I21" t="s">
        <v>22</v>
      </c>
      <c r="J21">
        <v>2.4416000000000002</v>
      </c>
      <c r="K21">
        <v>2.407</v>
      </c>
      <c r="L21">
        <v>2.3782999999999999</v>
      </c>
      <c r="M21">
        <v>2.3618000000000001</v>
      </c>
      <c r="N21">
        <v>2.3403</v>
      </c>
      <c r="O21">
        <v>2.3426999999999998</v>
      </c>
      <c r="P21">
        <v>2.3146</v>
      </c>
      <c r="Q21">
        <v>2.2968000000000002</v>
      </c>
      <c r="R21">
        <v>2.2915999999999999</v>
      </c>
      <c r="S21">
        <v>2.2879999999999998</v>
      </c>
      <c r="T21">
        <v>2.2833000000000001</v>
      </c>
      <c r="U21">
        <v>2.2745000000000002</v>
      </c>
      <c r="V21">
        <v>2.2721</v>
      </c>
      <c r="W21">
        <v>2.2664</v>
      </c>
      <c r="X21">
        <v>2.2652000000000001</v>
      </c>
      <c r="Y21">
        <v>2.2652999999999999</v>
      </c>
      <c r="Z21">
        <v>2.2564000000000002</v>
      </c>
      <c r="AA21">
        <f t="shared" si="4"/>
        <v>-0.16564727577535632</v>
      </c>
      <c r="AB21">
        <f t="shared" si="29"/>
        <v>0.98799335290140344</v>
      </c>
      <c r="AC21">
        <f t="shared" si="30"/>
        <v>0.69877394275397064</v>
      </c>
    </row>
    <row r="22" spans="1:29" x14ac:dyDescent="0.2">
      <c r="A22" t="s">
        <v>41</v>
      </c>
      <c r="B22">
        <v>0</v>
      </c>
      <c r="C22" t="s">
        <v>42</v>
      </c>
      <c r="D22" t="s">
        <v>43</v>
      </c>
      <c r="E22">
        <v>-2</v>
      </c>
      <c r="F22" t="s">
        <v>44</v>
      </c>
      <c r="G22">
        <v>15</v>
      </c>
      <c r="H22" t="s">
        <v>265</v>
      </c>
      <c r="I22" t="s">
        <v>262</v>
      </c>
      <c r="J22">
        <v>-2.92E-2</v>
      </c>
      <c r="K22">
        <v>-0.51970000000000005</v>
      </c>
      <c r="L22">
        <v>-0.52349999999999997</v>
      </c>
      <c r="M22">
        <v>-0.28739999999999999</v>
      </c>
      <c r="N22">
        <v>-0.3785</v>
      </c>
      <c r="O22">
        <v>1.2999999999999999E-2</v>
      </c>
      <c r="P22">
        <v>-0.16800000000000001</v>
      </c>
      <c r="Q22">
        <v>-1.67E-2</v>
      </c>
      <c r="R22">
        <v>-5.0500000000000003E-2</v>
      </c>
      <c r="S22">
        <v>-1.7299999999999999E-2</v>
      </c>
      <c r="T22">
        <v>-0.1023</v>
      </c>
      <c r="U22">
        <v>-0.1116</v>
      </c>
      <c r="V22">
        <v>-6.7799999999999999E-2</v>
      </c>
      <c r="W22">
        <v>-5.5500000000000001E-2</v>
      </c>
      <c r="X22">
        <v>-1.7500000000000002E-2</v>
      </c>
      <c r="Y22">
        <v>-5.8999999999999997E-2</v>
      </c>
      <c r="Z22">
        <v>-8.3000000000000004E-2</v>
      </c>
      <c r="AA22" t="str">
        <f t="shared" si="4"/>
        <v/>
      </c>
      <c r="AB22" t="str">
        <f t="shared" si="29"/>
        <v/>
      </c>
      <c r="AC22" t="str">
        <f t="shared" si="30"/>
        <v/>
      </c>
    </row>
    <row r="23" spans="1:29" x14ac:dyDescent="0.2">
      <c r="A23" t="s">
        <v>47</v>
      </c>
      <c r="B23">
        <v>2</v>
      </c>
      <c r="C23" t="s">
        <v>48</v>
      </c>
      <c r="D23" t="s">
        <v>49</v>
      </c>
      <c r="E23">
        <v>2.5000000000000001E-2</v>
      </c>
      <c r="G23">
        <v>15</v>
      </c>
      <c r="H23" t="s">
        <v>289</v>
      </c>
      <c r="I23" t="s">
        <v>289</v>
      </c>
      <c r="J23">
        <f>(J21-$J21)*80/($Z21-$J21)</f>
        <v>0</v>
      </c>
      <c r="K23">
        <f t="shared" ref="K23:Z23" si="32">(K21-$J21)*80/($Z21-$J21)</f>
        <v>14.946004319654506</v>
      </c>
      <c r="L23">
        <f t="shared" si="32"/>
        <v>27.343412526997991</v>
      </c>
      <c r="M23">
        <f t="shared" si="32"/>
        <v>34.470842332613422</v>
      </c>
      <c r="N23">
        <f t="shared" si="32"/>
        <v>43.7580993520519</v>
      </c>
      <c r="O23">
        <f t="shared" si="32"/>
        <v>42.721382289417029</v>
      </c>
      <c r="P23">
        <f t="shared" si="32"/>
        <v>54.859611231101596</v>
      </c>
      <c r="Q23">
        <f t="shared" si="32"/>
        <v>62.548596112311024</v>
      </c>
      <c r="R23">
        <f t="shared" si="32"/>
        <v>64.794816414686963</v>
      </c>
      <c r="S23">
        <f t="shared" si="32"/>
        <v>66.349892008639472</v>
      </c>
      <c r="T23">
        <f t="shared" si="32"/>
        <v>68.380129589632858</v>
      </c>
      <c r="U23">
        <f t="shared" si="32"/>
        <v>72.181425485961128</v>
      </c>
      <c r="V23">
        <f t="shared" si="32"/>
        <v>73.218142548596191</v>
      </c>
      <c r="W23">
        <f t="shared" si="32"/>
        <v>75.680345572354298</v>
      </c>
      <c r="X23">
        <f t="shared" si="32"/>
        <v>76.198704103671744</v>
      </c>
      <c r="Y23">
        <f t="shared" si="32"/>
        <v>76.155507559395389</v>
      </c>
      <c r="Z23">
        <f t="shared" si="32"/>
        <v>80</v>
      </c>
      <c r="AA23">
        <f t="shared" si="4"/>
        <v>71.553898823048058</v>
      </c>
      <c r="AB23">
        <f t="shared" si="29"/>
        <v>0.98799335290140355</v>
      </c>
      <c r="AC23" t="str">
        <f t="shared" si="30"/>
        <v/>
      </c>
    </row>
    <row r="24" spans="1:29" x14ac:dyDescent="0.2">
      <c r="AA24" t="str">
        <f t="shared" si="4"/>
        <v/>
      </c>
      <c r="AB24" t="str">
        <f t="shared" si="29"/>
        <v/>
      </c>
      <c r="AC24" t="str">
        <f t="shared" si="30"/>
        <v/>
      </c>
    </row>
    <row r="25" spans="1:29" x14ac:dyDescent="0.2">
      <c r="A25" s="6" t="s">
        <v>266</v>
      </c>
      <c r="B25" s="6"/>
      <c r="C25" s="6"/>
      <c r="AA25" t="str">
        <f t="shared" si="4"/>
        <v/>
      </c>
      <c r="AB25" t="str">
        <f t="shared" si="29"/>
        <v/>
      </c>
      <c r="AC25" t="str">
        <f t="shared" si="30"/>
        <v/>
      </c>
    </row>
    <row r="26" spans="1:29" x14ac:dyDescent="0.2">
      <c r="A26" t="s">
        <v>109</v>
      </c>
      <c r="B26" t="s">
        <v>2</v>
      </c>
      <c r="C26" t="s">
        <v>3</v>
      </c>
      <c r="D26" t="s">
        <v>4</v>
      </c>
      <c r="E26" t="s">
        <v>5</v>
      </c>
      <c r="G26" t="s">
        <v>6</v>
      </c>
      <c r="H26" t="s">
        <v>7</v>
      </c>
      <c r="I26" t="s">
        <v>8</v>
      </c>
      <c r="J26">
        <v>1</v>
      </c>
      <c r="K26">
        <v>2</v>
      </c>
      <c r="L26">
        <v>3</v>
      </c>
      <c r="M26">
        <v>4</v>
      </c>
      <c r="N26">
        <v>5</v>
      </c>
      <c r="O26">
        <v>6</v>
      </c>
      <c r="P26">
        <v>7</v>
      </c>
      <c r="Q26">
        <v>8</v>
      </c>
      <c r="R26">
        <v>9</v>
      </c>
      <c r="S26">
        <v>10</v>
      </c>
      <c r="T26">
        <v>11</v>
      </c>
      <c r="U26">
        <v>12</v>
      </c>
      <c r="V26">
        <v>13</v>
      </c>
      <c r="W26">
        <v>14</v>
      </c>
      <c r="X26">
        <v>15</v>
      </c>
      <c r="Y26">
        <v>16</v>
      </c>
      <c r="Z26">
        <v>17</v>
      </c>
      <c r="AA26" t="str">
        <f t="shared" si="4"/>
        <v/>
      </c>
      <c r="AB26" t="str">
        <f t="shared" si="29"/>
        <v/>
      </c>
      <c r="AC26" t="str">
        <f t="shared" si="30"/>
        <v/>
      </c>
    </row>
    <row r="27" spans="1:29" x14ac:dyDescent="0.2">
      <c r="A27" t="s">
        <v>9</v>
      </c>
      <c r="D27" t="s">
        <v>11</v>
      </c>
      <c r="E27">
        <v>15.0009</v>
      </c>
      <c r="F27" t="s">
        <v>12</v>
      </c>
      <c r="G27">
        <v>15</v>
      </c>
      <c r="H27" t="s">
        <v>13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tr">
        <f t="shared" si="4"/>
        <v/>
      </c>
      <c r="AB27" t="str">
        <f t="shared" si="29"/>
        <v/>
      </c>
      <c r="AC27" t="str">
        <f t="shared" si="30"/>
        <v/>
      </c>
    </row>
    <row r="28" spans="1:29" x14ac:dyDescent="0.2">
      <c r="A28" t="s">
        <v>14</v>
      </c>
      <c r="D28" t="s">
        <v>16</v>
      </c>
      <c r="E28">
        <v>289.02</v>
      </c>
      <c r="F28" t="s">
        <v>17</v>
      </c>
      <c r="G28">
        <v>15</v>
      </c>
      <c r="H28" t="s">
        <v>18</v>
      </c>
      <c r="J28" s="1">
        <v>0.14753472222222222</v>
      </c>
      <c r="K28" s="1">
        <v>0.14858796296296298</v>
      </c>
      <c r="L28" s="1">
        <v>0.14934027777777778</v>
      </c>
      <c r="M28" s="1">
        <v>0.14998842592592593</v>
      </c>
      <c r="N28" s="1">
        <v>0.15077546296296296</v>
      </c>
      <c r="O28" s="1">
        <v>0.15165509259259261</v>
      </c>
      <c r="P28" s="1">
        <v>0.15305555555555556</v>
      </c>
      <c r="Q28" s="1">
        <v>0.1545138888888889</v>
      </c>
      <c r="R28" s="1">
        <v>0.15591435185185185</v>
      </c>
      <c r="S28" s="1">
        <v>0.15733796296296296</v>
      </c>
      <c r="T28" s="1">
        <v>0.15865740740740741</v>
      </c>
      <c r="U28" s="1">
        <v>0.16019675925925925</v>
      </c>
      <c r="V28" s="1">
        <v>0.16144675925925925</v>
      </c>
      <c r="W28" s="1">
        <v>0.16284722222222223</v>
      </c>
      <c r="X28" s="1">
        <v>0.16443287037037038</v>
      </c>
      <c r="Y28" s="1">
        <v>0.16574074074074074</v>
      </c>
      <c r="Z28" s="1">
        <v>0.16723379629629631</v>
      </c>
      <c r="AA28" t="str">
        <f t="shared" si="4"/>
        <v/>
      </c>
      <c r="AB28" t="str">
        <f t="shared" si="29"/>
        <v/>
      </c>
      <c r="AC28" t="str">
        <f t="shared" si="30"/>
        <v/>
      </c>
    </row>
    <row r="29" spans="1:29" x14ac:dyDescent="0.2">
      <c r="A29" t="s">
        <v>19</v>
      </c>
      <c r="B29">
        <v>15</v>
      </c>
      <c r="D29" t="s">
        <v>21</v>
      </c>
      <c r="E29">
        <v>1.9083000000000001</v>
      </c>
      <c r="F29" t="s">
        <v>22</v>
      </c>
      <c r="G29">
        <v>15</v>
      </c>
      <c r="H29" t="s">
        <v>23</v>
      </c>
      <c r="J29" s="1">
        <v>0.14770833333333333</v>
      </c>
      <c r="K29" s="1">
        <v>0.14866898148148147</v>
      </c>
      <c r="L29" s="1">
        <v>0.14939814814814814</v>
      </c>
      <c r="M29" s="1">
        <v>0.15004629629629629</v>
      </c>
      <c r="N29" s="1">
        <v>0.15079861111111112</v>
      </c>
      <c r="O29" s="1">
        <v>0.15171296296296297</v>
      </c>
      <c r="P29" s="1">
        <v>0.15311342592592592</v>
      </c>
      <c r="Q29" s="1">
        <v>0.15453703703703703</v>
      </c>
      <c r="R29" s="1">
        <v>0.1560300925925926</v>
      </c>
      <c r="S29" s="1">
        <v>0.15739583333333332</v>
      </c>
      <c r="T29" s="1">
        <v>0.15871527777777777</v>
      </c>
      <c r="U29" s="1">
        <v>0.16028935185185186</v>
      </c>
      <c r="V29" s="1">
        <v>0.1615162037037037</v>
      </c>
      <c r="W29" s="1">
        <v>0.16288194444444445</v>
      </c>
      <c r="X29" s="1">
        <v>0.16449074074074074</v>
      </c>
      <c r="Y29" s="1">
        <v>0.16583333333333333</v>
      </c>
      <c r="Z29" s="1">
        <v>0.16729166666666664</v>
      </c>
      <c r="AA29" t="str">
        <f t="shared" si="4"/>
        <v/>
      </c>
      <c r="AB29" t="str">
        <f t="shared" si="29"/>
        <v/>
      </c>
      <c r="AC29" t="str">
        <f t="shared" si="30"/>
        <v/>
      </c>
    </row>
    <row r="30" spans="1:29" x14ac:dyDescent="0.2">
      <c r="A30" t="s">
        <v>24</v>
      </c>
      <c r="D30" t="s">
        <v>25</v>
      </c>
      <c r="E30">
        <v>0.02</v>
      </c>
      <c r="F30" t="s">
        <v>22</v>
      </c>
      <c r="G30">
        <v>15</v>
      </c>
      <c r="H30" t="s">
        <v>26</v>
      </c>
      <c r="J30">
        <v>8</v>
      </c>
      <c r="K30">
        <v>4</v>
      </c>
      <c r="L30">
        <v>3</v>
      </c>
      <c r="M30">
        <v>2</v>
      </c>
      <c r="N30">
        <v>1</v>
      </c>
      <c r="O30">
        <v>2</v>
      </c>
      <c r="P30">
        <v>3</v>
      </c>
      <c r="Q30">
        <v>2</v>
      </c>
      <c r="R30">
        <v>5</v>
      </c>
      <c r="S30">
        <v>2</v>
      </c>
      <c r="T30">
        <v>3</v>
      </c>
      <c r="U30">
        <v>4</v>
      </c>
      <c r="V30">
        <v>3</v>
      </c>
      <c r="W30">
        <v>1</v>
      </c>
      <c r="X30">
        <v>2</v>
      </c>
      <c r="Y30">
        <v>3</v>
      </c>
      <c r="Z30">
        <v>2</v>
      </c>
      <c r="AA30" t="str">
        <f t="shared" si="4"/>
        <v/>
      </c>
      <c r="AB30" t="str">
        <f t="shared" si="29"/>
        <v/>
      </c>
      <c r="AC30" t="str">
        <f t="shared" si="30"/>
        <v/>
      </c>
    </row>
    <row r="31" spans="1:29" x14ac:dyDescent="0.2">
      <c r="A31" t="s">
        <v>27</v>
      </c>
      <c r="B31">
        <v>0</v>
      </c>
      <c r="D31" t="s">
        <v>28</v>
      </c>
      <c r="E31">
        <v>101</v>
      </c>
      <c r="F31" t="s">
        <v>29</v>
      </c>
      <c r="G31">
        <v>15</v>
      </c>
      <c r="H31" t="s">
        <v>30</v>
      </c>
      <c r="I31" t="s">
        <v>17</v>
      </c>
      <c r="J31">
        <v>279.7774</v>
      </c>
      <c r="K31">
        <v>279.50380000000001</v>
      </c>
      <c r="L31">
        <v>279.26530000000002</v>
      </c>
      <c r="M31">
        <v>279.07909999999998</v>
      </c>
      <c r="N31">
        <v>278.82650000000001</v>
      </c>
      <c r="O31">
        <v>278.65050000000002</v>
      </c>
      <c r="P31">
        <v>278.32650000000001</v>
      </c>
      <c r="Q31">
        <v>277.96170000000001</v>
      </c>
      <c r="R31">
        <v>277.57760000000002</v>
      </c>
      <c r="S31">
        <v>277.15820000000002</v>
      </c>
      <c r="T31">
        <v>276.72449999999998</v>
      </c>
      <c r="U31">
        <v>276.21300000000002</v>
      </c>
      <c r="V31">
        <v>275.82659999999998</v>
      </c>
      <c r="W31">
        <v>275.45920000000001</v>
      </c>
      <c r="X31">
        <v>274.96179999999998</v>
      </c>
      <c r="Y31">
        <v>274.5154</v>
      </c>
      <c r="Z31">
        <v>273.9975</v>
      </c>
      <c r="AA31" t="str">
        <f t="shared" si="4"/>
        <v/>
      </c>
      <c r="AB31" t="str">
        <f t="shared" si="29"/>
        <v/>
      </c>
      <c r="AC31" t="str">
        <f t="shared" si="30"/>
        <v/>
      </c>
    </row>
    <row r="32" spans="1:29" x14ac:dyDescent="0.2">
      <c r="A32" t="s">
        <v>31</v>
      </c>
      <c r="B32">
        <v>0</v>
      </c>
      <c r="D32" t="s">
        <v>32</v>
      </c>
      <c r="E32">
        <v>0.92</v>
      </c>
      <c r="G32">
        <v>15</v>
      </c>
      <c r="H32" t="s">
        <v>267</v>
      </c>
      <c r="I32" t="s">
        <v>44</v>
      </c>
      <c r="J32">
        <v>4.4577999999999998</v>
      </c>
      <c r="K32">
        <v>3.2141999999999999</v>
      </c>
      <c r="L32">
        <v>3.4182999999999999</v>
      </c>
      <c r="M32">
        <v>3.6734</v>
      </c>
      <c r="N32">
        <v>3.5203000000000002</v>
      </c>
      <c r="O32">
        <v>2.3723999999999998</v>
      </c>
      <c r="P32">
        <v>2.7551000000000001</v>
      </c>
      <c r="Q32">
        <v>2.8315999999999999</v>
      </c>
      <c r="R32">
        <v>3.3367</v>
      </c>
      <c r="S32">
        <v>2.6019999999999999</v>
      </c>
      <c r="T32">
        <v>3.5714000000000001</v>
      </c>
      <c r="U32">
        <v>3.8264999999999998</v>
      </c>
      <c r="V32">
        <v>3.7244000000000002</v>
      </c>
      <c r="W32">
        <v>3.3673000000000002</v>
      </c>
      <c r="X32">
        <v>3.5969000000000002</v>
      </c>
      <c r="Y32">
        <v>3.5714000000000001</v>
      </c>
      <c r="Z32">
        <v>4.5918000000000001</v>
      </c>
      <c r="AA32" t="str">
        <f t="shared" si="4"/>
        <v/>
      </c>
      <c r="AB32" t="str">
        <f t="shared" si="29"/>
        <v/>
      </c>
      <c r="AC32" t="str">
        <f t="shared" si="30"/>
        <v/>
      </c>
    </row>
    <row r="33" spans="1:29" x14ac:dyDescent="0.2">
      <c r="A33" t="s">
        <v>36</v>
      </c>
      <c r="B33">
        <v>0</v>
      </c>
      <c r="C33" t="s">
        <v>37</v>
      </c>
      <c r="D33" t="s">
        <v>38</v>
      </c>
      <c r="E33" t="s">
        <v>268</v>
      </c>
      <c r="G33">
        <v>15</v>
      </c>
      <c r="H33" t="s">
        <v>269</v>
      </c>
      <c r="I33" t="s">
        <v>22</v>
      </c>
      <c r="J33">
        <v>3.5224000000000002</v>
      </c>
      <c r="K33">
        <v>3.4885999999999999</v>
      </c>
      <c r="L33">
        <v>3.4544999999999999</v>
      </c>
      <c r="M33">
        <v>3.4260000000000002</v>
      </c>
      <c r="N33">
        <v>3.3912</v>
      </c>
      <c r="O33">
        <v>3.3839999999999999</v>
      </c>
      <c r="P33">
        <v>3.3588</v>
      </c>
      <c r="Q33">
        <v>3.3330000000000002</v>
      </c>
      <c r="R33">
        <v>3.3300999999999998</v>
      </c>
      <c r="S33">
        <v>3.3285</v>
      </c>
      <c r="T33">
        <v>3.3254000000000001</v>
      </c>
      <c r="U33">
        <v>3.3227000000000002</v>
      </c>
      <c r="V33">
        <v>3.3199000000000001</v>
      </c>
      <c r="W33">
        <v>3.3161999999999998</v>
      </c>
      <c r="X33">
        <v>3.3130000000000002</v>
      </c>
      <c r="Y33">
        <v>3.3094000000000001</v>
      </c>
      <c r="Z33">
        <v>3.3052999999999999</v>
      </c>
      <c r="AA33">
        <f t="shared" si="4"/>
        <v>-0.20363168482816432</v>
      </c>
      <c r="AB33">
        <f t="shared" si="29"/>
        <v>0.9922410909998729</v>
      </c>
      <c r="AC33">
        <f t="shared" si="30"/>
        <v>0.66633785461481987</v>
      </c>
    </row>
    <row r="34" spans="1:29" x14ac:dyDescent="0.2">
      <c r="A34" t="s">
        <v>41</v>
      </c>
      <c r="B34">
        <v>0</v>
      </c>
      <c r="C34" t="s">
        <v>42</v>
      </c>
      <c r="D34" t="s">
        <v>43</v>
      </c>
      <c r="E34">
        <v>-1.9348000000000001</v>
      </c>
      <c r="F34" t="s">
        <v>44</v>
      </c>
      <c r="G34">
        <v>15</v>
      </c>
      <c r="H34" t="s">
        <v>45</v>
      </c>
      <c r="I34" t="s">
        <v>262</v>
      </c>
      <c r="J34">
        <v>-2.8299999999999999E-2</v>
      </c>
      <c r="K34">
        <v>-0.48899999999999999</v>
      </c>
      <c r="L34">
        <v>-0.56730000000000003</v>
      </c>
      <c r="M34">
        <v>-0.49399999999999999</v>
      </c>
      <c r="N34">
        <v>-0.54100000000000004</v>
      </c>
      <c r="O34">
        <v>-9.4500000000000001E-2</v>
      </c>
      <c r="P34">
        <v>-0.104</v>
      </c>
      <c r="Q34">
        <v>-0.105</v>
      </c>
      <c r="R34">
        <v>-1.6799999999999999E-2</v>
      </c>
      <c r="S34">
        <v>6.0000000000000001E-3</v>
      </c>
      <c r="T34">
        <v>-8.3000000000000001E-3</v>
      </c>
      <c r="U34">
        <v>-6.0000000000000001E-3</v>
      </c>
      <c r="V34">
        <v>-1.6299999999999999E-2</v>
      </c>
      <c r="W34">
        <v>-3.1E-2</v>
      </c>
      <c r="X34">
        <v>-0.02</v>
      </c>
      <c r="Y34">
        <v>-1.2699999999999999E-2</v>
      </c>
      <c r="Z34">
        <v>-1.6500000000000001E-2</v>
      </c>
      <c r="AA34" t="str">
        <f t="shared" si="4"/>
        <v/>
      </c>
      <c r="AB34" t="str">
        <f t="shared" si="29"/>
        <v/>
      </c>
      <c r="AC34" t="str">
        <f t="shared" si="30"/>
        <v/>
      </c>
    </row>
    <row r="35" spans="1:29" x14ac:dyDescent="0.2">
      <c r="A35" t="s">
        <v>47</v>
      </c>
      <c r="B35">
        <v>2</v>
      </c>
      <c r="C35" t="s">
        <v>48</v>
      </c>
      <c r="D35" t="s">
        <v>49</v>
      </c>
      <c r="E35">
        <v>1.44E-2</v>
      </c>
      <c r="G35">
        <v>15</v>
      </c>
      <c r="H35" t="s">
        <v>289</v>
      </c>
      <c r="I35" t="s">
        <v>289</v>
      </c>
      <c r="J35">
        <f>(J33-$J33)*80/($Z33-$J33)</f>
        <v>0</v>
      </c>
      <c r="K35">
        <f t="shared" ref="K35:Z35" si="33">(K33-$J33)*80/($Z33-$J33)</f>
        <v>12.455089820359365</v>
      </c>
      <c r="L35">
        <f t="shared" si="33"/>
        <v>25.020727775218866</v>
      </c>
      <c r="M35">
        <f t="shared" si="33"/>
        <v>35.522800552740641</v>
      </c>
      <c r="N35">
        <f t="shared" si="33"/>
        <v>48.346384154767399</v>
      </c>
      <c r="O35">
        <f t="shared" si="33"/>
        <v>50.999539382772959</v>
      </c>
      <c r="P35">
        <f t="shared" si="33"/>
        <v>60.285582680792253</v>
      </c>
      <c r="Q35">
        <f t="shared" si="33"/>
        <v>69.79272224781198</v>
      </c>
      <c r="R35">
        <f t="shared" si="33"/>
        <v>70.861354214647662</v>
      </c>
      <c r="S35">
        <f t="shared" si="33"/>
        <v>71.450944265315499</v>
      </c>
      <c r="T35">
        <f t="shared" si="33"/>
        <v>72.593274988484495</v>
      </c>
      <c r="U35">
        <f t="shared" si="33"/>
        <v>73.588208198986536</v>
      </c>
      <c r="V35">
        <f t="shared" si="33"/>
        <v>74.619990787655397</v>
      </c>
      <c r="W35">
        <f t="shared" si="33"/>
        <v>75.983417779825004</v>
      </c>
      <c r="X35">
        <f t="shared" si="33"/>
        <v>77.162597881160664</v>
      </c>
      <c r="Y35">
        <f t="shared" si="33"/>
        <v>78.489175495163437</v>
      </c>
      <c r="Z35">
        <f t="shared" si="33"/>
        <v>80</v>
      </c>
      <c r="AA35">
        <f t="shared" si="4"/>
        <v>75.037009609641288</v>
      </c>
      <c r="AB35">
        <f t="shared" si="29"/>
        <v>0.99224109099987301</v>
      </c>
      <c r="AC35" t="str">
        <f t="shared" si="30"/>
        <v/>
      </c>
    </row>
    <row r="36" spans="1:29" x14ac:dyDescent="0.2">
      <c r="AA36" t="str">
        <f t="shared" si="4"/>
        <v/>
      </c>
      <c r="AB36" t="str">
        <f t="shared" si="29"/>
        <v/>
      </c>
      <c r="AC36" t="str">
        <f t="shared" si="30"/>
        <v/>
      </c>
    </row>
    <row r="37" spans="1:29" x14ac:dyDescent="0.2">
      <c r="A37" s="6" t="s">
        <v>266</v>
      </c>
      <c r="B37" s="6"/>
      <c r="C37" s="6"/>
      <c r="AA37" t="str">
        <f t="shared" si="4"/>
        <v/>
      </c>
      <c r="AB37" t="str">
        <f t="shared" si="29"/>
        <v/>
      </c>
      <c r="AC37" t="str">
        <f t="shared" si="30"/>
        <v/>
      </c>
    </row>
    <row r="38" spans="1:29" x14ac:dyDescent="0.2">
      <c r="A38" t="s">
        <v>109</v>
      </c>
      <c r="B38" t="s">
        <v>2</v>
      </c>
      <c r="C38" t="s">
        <v>50</v>
      </c>
      <c r="D38" t="s">
        <v>4</v>
      </c>
      <c r="E38" t="s">
        <v>5</v>
      </c>
      <c r="G38" t="s">
        <v>6</v>
      </c>
      <c r="H38" t="s">
        <v>7</v>
      </c>
      <c r="I38" t="s">
        <v>8</v>
      </c>
      <c r="J38">
        <v>1</v>
      </c>
      <c r="K38">
        <v>2</v>
      </c>
      <c r="L38">
        <v>3</v>
      </c>
      <c r="M38">
        <v>4</v>
      </c>
      <c r="N38">
        <v>5</v>
      </c>
      <c r="O38">
        <v>6</v>
      </c>
      <c r="P38">
        <v>7</v>
      </c>
      <c r="Q38">
        <v>8</v>
      </c>
      <c r="R38">
        <v>9</v>
      </c>
      <c r="S38">
        <v>10</v>
      </c>
      <c r="T38">
        <v>11</v>
      </c>
      <c r="U38">
        <v>12</v>
      </c>
      <c r="V38">
        <v>13</v>
      </c>
      <c r="W38">
        <v>14</v>
      </c>
      <c r="X38">
        <v>15</v>
      </c>
      <c r="Y38">
        <v>16</v>
      </c>
      <c r="Z38">
        <v>17</v>
      </c>
      <c r="AA38" t="str">
        <f t="shared" si="4"/>
        <v/>
      </c>
      <c r="AB38" t="str">
        <f t="shared" si="29"/>
        <v/>
      </c>
      <c r="AC38" t="str">
        <f t="shared" si="30"/>
        <v/>
      </c>
    </row>
    <row r="39" spans="1:29" x14ac:dyDescent="0.2">
      <c r="A39" t="s">
        <v>9</v>
      </c>
      <c r="D39" t="s">
        <v>11</v>
      </c>
      <c r="E39">
        <v>15.0009</v>
      </c>
      <c r="F39" t="s">
        <v>12</v>
      </c>
      <c r="G39">
        <v>15</v>
      </c>
      <c r="H39" t="s">
        <v>13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t="str">
        <f t="shared" si="4"/>
        <v/>
      </c>
      <c r="AB39" t="str">
        <f t="shared" si="29"/>
        <v/>
      </c>
      <c r="AC39" t="str">
        <f t="shared" si="30"/>
        <v/>
      </c>
    </row>
    <row r="40" spans="1:29" x14ac:dyDescent="0.2">
      <c r="A40" t="s">
        <v>14</v>
      </c>
      <c r="D40" t="s">
        <v>16</v>
      </c>
      <c r="E40">
        <v>289.02</v>
      </c>
      <c r="F40" t="s">
        <v>17</v>
      </c>
      <c r="G40">
        <v>15</v>
      </c>
      <c r="H40" t="s">
        <v>18</v>
      </c>
      <c r="J40" s="1">
        <v>0.14770833333333333</v>
      </c>
      <c r="K40" s="1">
        <v>0.14858796296296298</v>
      </c>
      <c r="L40" s="1">
        <v>0.14934027777777778</v>
      </c>
      <c r="M40" s="1">
        <v>0.15010416666666668</v>
      </c>
      <c r="N40" s="1">
        <v>0.15074074074074076</v>
      </c>
      <c r="O40" s="1">
        <v>0.15162037037037038</v>
      </c>
      <c r="P40" s="1">
        <v>0.15305555555555556</v>
      </c>
      <c r="Q40" s="1">
        <v>0.15442129629629631</v>
      </c>
      <c r="R40" s="1">
        <v>0.15597222222222221</v>
      </c>
      <c r="S40" s="1">
        <v>0.15722222222222224</v>
      </c>
      <c r="T40" s="1">
        <v>0.15871527777777777</v>
      </c>
      <c r="U40" s="1">
        <v>0.16013888888888889</v>
      </c>
      <c r="V40" s="1">
        <v>0.16153935185185184</v>
      </c>
      <c r="W40" s="1">
        <v>0.16299768518518518</v>
      </c>
      <c r="X40" s="1">
        <v>0.16437500000000002</v>
      </c>
      <c r="Y40" s="1">
        <v>0.16577546296296297</v>
      </c>
      <c r="Z40" s="1">
        <v>0.16717592592592592</v>
      </c>
      <c r="AA40" t="str">
        <f t="shared" si="4"/>
        <v/>
      </c>
      <c r="AB40" t="str">
        <f t="shared" si="29"/>
        <v/>
      </c>
      <c r="AC40" t="str">
        <f t="shared" si="30"/>
        <v/>
      </c>
    </row>
    <row r="41" spans="1:29" x14ac:dyDescent="0.2">
      <c r="A41" t="s">
        <v>19</v>
      </c>
      <c r="B41">
        <v>15</v>
      </c>
      <c r="D41" t="s">
        <v>21</v>
      </c>
      <c r="E41">
        <v>1.4171</v>
      </c>
      <c r="F41" t="s">
        <v>22</v>
      </c>
      <c r="G41">
        <v>15</v>
      </c>
      <c r="H41" t="s">
        <v>23</v>
      </c>
      <c r="J41" s="1">
        <v>0.14776620370370372</v>
      </c>
      <c r="K41" s="1">
        <v>0.14866898148148147</v>
      </c>
      <c r="L41" s="1">
        <v>0.14937500000000001</v>
      </c>
      <c r="M41" s="1">
        <v>0.15012731481481481</v>
      </c>
      <c r="N41" s="1">
        <v>0.15079861111111112</v>
      </c>
      <c r="O41" s="1">
        <v>0.15165509259259261</v>
      </c>
      <c r="P41" s="1">
        <v>0.15313657407407408</v>
      </c>
      <c r="Q41" s="1">
        <v>0.15447916666666667</v>
      </c>
      <c r="R41" s="1">
        <v>0.15599537037037037</v>
      </c>
      <c r="S41" s="1">
        <v>0.1572800925925926</v>
      </c>
      <c r="T41" s="1">
        <v>0.1587962962962963</v>
      </c>
      <c r="U41" s="1">
        <v>0.16019675925925925</v>
      </c>
      <c r="V41" s="1">
        <v>0.16159722222222223</v>
      </c>
      <c r="W41" s="1">
        <v>0.16309027777777776</v>
      </c>
      <c r="X41" s="1">
        <v>0.16439814814814815</v>
      </c>
      <c r="Y41" s="1">
        <v>0.16589120370370369</v>
      </c>
      <c r="Z41" s="1">
        <v>0.16723379629629631</v>
      </c>
      <c r="AA41" t="str">
        <f t="shared" si="4"/>
        <v/>
      </c>
      <c r="AB41" t="str">
        <f t="shared" si="29"/>
        <v/>
      </c>
      <c r="AC41" t="str">
        <f t="shared" si="30"/>
        <v/>
      </c>
    </row>
    <row r="42" spans="1:29" x14ac:dyDescent="0.2">
      <c r="A42" t="s">
        <v>24</v>
      </c>
      <c r="D42" t="s">
        <v>25</v>
      </c>
      <c r="E42">
        <v>0.1</v>
      </c>
      <c r="F42" t="s">
        <v>22</v>
      </c>
      <c r="G42">
        <v>15</v>
      </c>
      <c r="H42" t="s">
        <v>26</v>
      </c>
      <c r="J42">
        <v>2</v>
      </c>
      <c r="K42">
        <v>4</v>
      </c>
      <c r="L42">
        <v>1</v>
      </c>
      <c r="M42">
        <v>1</v>
      </c>
      <c r="N42">
        <v>2</v>
      </c>
      <c r="O42">
        <v>1</v>
      </c>
      <c r="P42">
        <v>4</v>
      </c>
      <c r="Q42">
        <v>2</v>
      </c>
      <c r="R42">
        <v>2</v>
      </c>
      <c r="S42">
        <v>2</v>
      </c>
      <c r="T42">
        <v>4</v>
      </c>
      <c r="U42">
        <v>2</v>
      </c>
      <c r="V42">
        <v>3</v>
      </c>
      <c r="W42">
        <v>4</v>
      </c>
      <c r="X42">
        <v>2</v>
      </c>
      <c r="Y42">
        <v>5</v>
      </c>
      <c r="Z42">
        <v>3</v>
      </c>
      <c r="AA42" t="str">
        <f t="shared" si="4"/>
        <v/>
      </c>
      <c r="AB42" t="str">
        <f t="shared" si="29"/>
        <v/>
      </c>
      <c r="AC42" t="str">
        <f t="shared" si="30"/>
        <v/>
      </c>
    </row>
    <row r="43" spans="1:29" x14ac:dyDescent="0.2">
      <c r="A43" t="s">
        <v>27</v>
      </c>
      <c r="B43">
        <v>0</v>
      </c>
      <c r="D43" t="s">
        <v>28</v>
      </c>
      <c r="E43">
        <v>101</v>
      </c>
      <c r="F43" t="s">
        <v>29</v>
      </c>
      <c r="G43">
        <v>15</v>
      </c>
      <c r="H43" t="s">
        <v>52</v>
      </c>
      <c r="I43" t="s">
        <v>17</v>
      </c>
      <c r="J43">
        <v>284.1397</v>
      </c>
      <c r="K43">
        <v>283.9203</v>
      </c>
      <c r="L43">
        <v>283.75569999999999</v>
      </c>
      <c r="M43">
        <v>283.5582</v>
      </c>
      <c r="N43">
        <v>283.45949999999999</v>
      </c>
      <c r="O43">
        <v>283.33879999999999</v>
      </c>
      <c r="P43">
        <v>283.03160000000003</v>
      </c>
      <c r="Q43">
        <v>282.79020000000003</v>
      </c>
      <c r="R43">
        <v>282.45010000000002</v>
      </c>
      <c r="S43">
        <v>282.27449999999999</v>
      </c>
      <c r="T43">
        <v>282.03309999999999</v>
      </c>
      <c r="U43">
        <v>281.75880000000001</v>
      </c>
      <c r="V43">
        <v>281.48820000000001</v>
      </c>
      <c r="W43">
        <v>281.22120000000001</v>
      </c>
      <c r="X43">
        <v>280.9579</v>
      </c>
      <c r="Y43">
        <v>280.6617</v>
      </c>
      <c r="Z43">
        <v>280.4203</v>
      </c>
      <c r="AA43" t="str">
        <f t="shared" si="4"/>
        <v/>
      </c>
      <c r="AB43" t="str">
        <f t="shared" si="29"/>
        <v/>
      </c>
      <c r="AC43" t="str">
        <f t="shared" si="30"/>
        <v/>
      </c>
    </row>
    <row r="44" spans="1:29" x14ac:dyDescent="0.2">
      <c r="A44" t="s">
        <v>31</v>
      </c>
      <c r="B44">
        <v>0</v>
      </c>
      <c r="D44" t="s">
        <v>32</v>
      </c>
      <c r="E44">
        <v>0.92</v>
      </c>
      <c r="G44">
        <v>15</v>
      </c>
      <c r="H44" t="s">
        <v>270</v>
      </c>
      <c r="I44" t="s">
        <v>44</v>
      </c>
      <c r="J44">
        <v>2.7429999999999999</v>
      </c>
      <c r="K44">
        <v>2.3041</v>
      </c>
      <c r="L44">
        <v>2.6333000000000002</v>
      </c>
      <c r="M44">
        <v>2.4138000000000002</v>
      </c>
      <c r="N44">
        <v>2.7429999999999999</v>
      </c>
      <c r="O44">
        <v>2.8527</v>
      </c>
      <c r="P44">
        <v>2.0297999999999998</v>
      </c>
      <c r="Q44">
        <v>2.6333000000000002</v>
      </c>
      <c r="R44">
        <v>2.1943999999999999</v>
      </c>
      <c r="S44">
        <v>1.0972</v>
      </c>
      <c r="T44">
        <v>1.5361</v>
      </c>
      <c r="U44">
        <v>2.4138000000000002</v>
      </c>
      <c r="V44">
        <v>2.5600999999999998</v>
      </c>
      <c r="W44">
        <v>3.1269999999999998</v>
      </c>
      <c r="X44">
        <v>1.8652</v>
      </c>
      <c r="Y44">
        <v>2.4138000000000002</v>
      </c>
      <c r="Z44">
        <v>2.4138000000000002</v>
      </c>
      <c r="AA44" t="str">
        <f t="shared" si="4"/>
        <v/>
      </c>
      <c r="AB44" t="str">
        <f t="shared" si="29"/>
        <v/>
      </c>
      <c r="AC44" t="str">
        <f t="shared" si="30"/>
        <v/>
      </c>
    </row>
    <row r="45" spans="1:29" x14ac:dyDescent="0.2">
      <c r="A45" t="s">
        <v>36</v>
      </c>
      <c r="B45">
        <v>0</v>
      </c>
      <c r="C45" t="s">
        <v>37</v>
      </c>
      <c r="D45" t="s">
        <v>38</v>
      </c>
      <c r="E45" t="s">
        <v>268</v>
      </c>
      <c r="G45">
        <v>15</v>
      </c>
      <c r="H45" t="s">
        <v>271</v>
      </c>
      <c r="I45" t="s">
        <v>22</v>
      </c>
      <c r="J45">
        <v>4.7606999999999999</v>
      </c>
      <c r="K45">
        <v>4.7015000000000002</v>
      </c>
      <c r="L45">
        <v>4.6664000000000003</v>
      </c>
      <c r="M45">
        <v>4.6658999999999997</v>
      </c>
      <c r="N45">
        <v>4.6299000000000001</v>
      </c>
      <c r="O45">
        <v>4.6280000000000001</v>
      </c>
      <c r="P45">
        <v>4.5808</v>
      </c>
      <c r="Q45">
        <v>4.5355999999999996</v>
      </c>
      <c r="R45">
        <v>4.5298999999999996</v>
      </c>
      <c r="S45">
        <v>4.5205000000000002</v>
      </c>
      <c r="T45">
        <v>4.5155000000000003</v>
      </c>
      <c r="U45">
        <v>4.5109000000000004</v>
      </c>
      <c r="V45">
        <v>4.5050999999999997</v>
      </c>
      <c r="W45">
        <v>4.4981999999999998</v>
      </c>
      <c r="X45">
        <v>4.4935</v>
      </c>
      <c r="Y45">
        <v>4.4884000000000004</v>
      </c>
      <c r="Z45">
        <v>4.4809000000000001</v>
      </c>
      <c r="AA45">
        <f t="shared" si="4"/>
        <v>-0.25725565800502936</v>
      </c>
      <c r="AB45">
        <f t="shared" si="29"/>
        <v>0.97409623112310217</v>
      </c>
      <c r="AC45">
        <f t="shared" si="30"/>
        <v>0.67977124917727205</v>
      </c>
    </row>
    <row r="46" spans="1:29" x14ac:dyDescent="0.2">
      <c r="A46" t="s">
        <v>41</v>
      </c>
      <c r="B46">
        <v>0</v>
      </c>
      <c r="C46" t="s">
        <v>42</v>
      </c>
      <c r="D46" t="s">
        <v>43</v>
      </c>
      <c r="E46">
        <v>-2</v>
      </c>
      <c r="F46" t="s">
        <v>44</v>
      </c>
      <c r="G46">
        <v>15</v>
      </c>
      <c r="H46" t="s">
        <v>55</v>
      </c>
      <c r="I46" t="s">
        <v>262</v>
      </c>
      <c r="J46">
        <v>-7.2499999999999995E-2</v>
      </c>
      <c r="K46">
        <v>-0.89419999999999999</v>
      </c>
      <c r="L46">
        <v>-0.69899999999999995</v>
      </c>
      <c r="M46">
        <v>-1.2E-2</v>
      </c>
      <c r="N46">
        <v>-0.61599999999999999</v>
      </c>
      <c r="O46">
        <v>-2.7E-2</v>
      </c>
      <c r="P46">
        <v>-7.4999999999999997E-2</v>
      </c>
      <c r="Q46">
        <v>-4.8500000000000001E-2</v>
      </c>
      <c r="R46">
        <v>6.0000000000000001E-3</v>
      </c>
      <c r="S46">
        <v>-3.7499999999999999E-2</v>
      </c>
      <c r="T46">
        <v>-2.9700000000000001E-2</v>
      </c>
      <c r="U46">
        <v>-2.8000000000000001E-2</v>
      </c>
      <c r="V46">
        <v>-8.3000000000000001E-3</v>
      </c>
      <c r="W46">
        <v>-1.8200000000000001E-2</v>
      </c>
      <c r="X46">
        <v>-4.4999999999999997E-3</v>
      </c>
      <c r="Y46">
        <v>7.1999999999999998E-3</v>
      </c>
      <c r="Z46">
        <v>-2.4299999999999999E-2</v>
      </c>
      <c r="AA46" t="str">
        <f t="shared" si="4"/>
        <v/>
      </c>
      <c r="AB46" t="str">
        <f t="shared" si="29"/>
        <v/>
      </c>
      <c r="AC46" t="str">
        <f t="shared" si="30"/>
        <v/>
      </c>
    </row>
    <row r="47" spans="1:29" x14ac:dyDescent="0.2">
      <c r="A47" t="s">
        <v>47</v>
      </c>
      <c r="B47">
        <v>2</v>
      </c>
      <c r="C47" t="s">
        <v>48</v>
      </c>
      <c r="D47" t="s">
        <v>49</v>
      </c>
      <c r="E47">
        <v>2.5000000000000001E-2</v>
      </c>
      <c r="G47">
        <v>15</v>
      </c>
      <c r="H47" t="s">
        <v>289</v>
      </c>
      <c r="I47" t="s">
        <v>289</v>
      </c>
      <c r="J47">
        <f>(J45-$J45)*80/($Z45-$J45)</f>
        <v>0</v>
      </c>
      <c r="K47">
        <f t="shared" ref="K47:Z47" si="34">(K45-$J45)*80/($Z45-$J45)</f>
        <v>16.926375982844814</v>
      </c>
      <c r="L47">
        <f t="shared" si="34"/>
        <v>26.962115796997761</v>
      </c>
      <c r="M47">
        <f t="shared" si="34"/>
        <v>27.105075053609799</v>
      </c>
      <c r="N47">
        <f t="shared" si="34"/>
        <v>37.398141529664017</v>
      </c>
      <c r="O47">
        <f t="shared" si="34"/>
        <v>37.941386704789103</v>
      </c>
      <c r="P47">
        <f t="shared" si="34"/>
        <v>51.436740528949265</v>
      </c>
      <c r="Q47">
        <f t="shared" si="34"/>
        <v>64.360257326662023</v>
      </c>
      <c r="R47">
        <f t="shared" si="34"/>
        <v>65.989992852037304</v>
      </c>
      <c r="S47">
        <f t="shared" si="34"/>
        <v>68.677626876340213</v>
      </c>
      <c r="T47">
        <f t="shared" si="34"/>
        <v>70.107219442458842</v>
      </c>
      <c r="U47">
        <f t="shared" si="34"/>
        <v>71.422444603287985</v>
      </c>
      <c r="V47">
        <f t="shared" si="34"/>
        <v>73.080771979985826</v>
      </c>
      <c r="W47">
        <f t="shared" si="34"/>
        <v>75.053609721229549</v>
      </c>
      <c r="X47">
        <f t="shared" si="34"/>
        <v>76.397426733380996</v>
      </c>
      <c r="Y47">
        <f t="shared" si="34"/>
        <v>77.855611150821929</v>
      </c>
      <c r="Z47">
        <f t="shared" si="34"/>
        <v>80</v>
      </c>
      <c r="AA47">
        <f t="shared" si="4"/>
        <v>73.554155255190707</v>
      </c>
      <c r="AB47">
        <f t="shared" si="29"/>
        <v>0.97409623112310206</v>
      </c>
      <c r="AC47" t="str">
        <f t="shared" si="30"/>
        <v/>
      </c>
    </row>
    <row r="48" spans="1:29" x14ac:dyDescent="0.2">
      <c r="AA48" t="str">
        <f t="shared" si="4"/>
        <v/>
      </c>
      <c r="AB48" t="str">
        <f t="shared" si="29"/>
        <v/>
      </c>
      <c r="AC48" t="str">
        <f t="shared" si="30"/>
        <v/>
      </c>
    </row>
    <row r="49" spans="1:29" x14ac:dyDescent="0.2">
      <c r="A49" s="6" t="s">
        <v>272</v>
      </c>
      <c r="B49" s="6"/>
      <c r="C49" s="6"/>
      <c r="AA49" t="str">
        <f t="shared" si="4"/>
        <v/>
      </c>
      <c r="AB49" t="str">
        <f t="shared" si="29"/>
        <v/>
      </c>
      <c r="AC49" t="str">
        <f t="shared" si="30"/>
        <v/>
      </c>
    </row>
    <row r="50" spans="1:29" x14ac:dyDescent="0.2">
      <c r="A50" t="s">
        <v>109</v>
      </c>
      <c r="B50" t="s">
        <v>174</v>
      </c>
      <c r="C50" t="s">
        <v>175</v>
      </c>
      <c r="D50" t="s">
        <v>4</v>
      </c>
      <c r="E50" t="s">
        <v>5</v>
      </c>
      <c r="G50" t="s">
        <v>6</v>
      </c>
      <c r="H50" t="s">
        <v>7</v>
      </c>
      <c r="I50" t="s">
        <v>8</v>
      </c>
      <c r="J50">
        <v>1</v>
      </c>
      <c r="K50">
        <v>2</v>
      </c>
      <c r="L50">
        <v>3</v>
      </c>
      <c r="M50">
        <v>4</v>
      </c>
      <c r="N50">
        <v>5</v>
      </c>
      <c r="O50">
        <v>6</v>
      </c>
      <c r="P50">
        <v>7</v>
      </c>
      <c r="Q50">
        <v>8</v>
      </c>
      <c r="R50">
        <v>9</v>
      </c>
      <c r="S50">
        <v>10</v>
      </c>
      <c r="T50">
        <v>11</v>
      </c>
      <c r="U50">
        <v>12</v>
      </c>
      <c r="V50">
        <v>13</v>
      </c>
      <c r="W50">
        <v>14</v>
      </c>
      <c r="X50">
        <v>15</v>
      </c>
      <c r="Y50">
        <v>16</v>
      </c>
      <c r="Z50">
        <v>17</v>
      </c>
      <c r="AA50" t="str">
        <f t="shared" si="4"/>
        <v/>
      </c>
      <c r="AB50" t="str">
        <f t="shared" si="29"/>
        <v/>
      </c>
      <c r="AC50" t="str">
        <f t="shared" si="30"/>
        <v/>
      </c>
    </row>
    <row r="51" spans="1:29" x14ac:dyDescent="0.2">
      <c r="A51" t="s">
        <v>9</v>
      </c>
      <c r="D51" t="s">
        <v>11</v>
      </c>
      <c r="E51">
        <v>14.9999</v>
      </c>
      <c r="F51" t="s">
        <v>12</v>
      </c>
      <c r="G51">
        <v>15</v>
      </c>
      <c r="H51" t="s">
        <v>13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t="str">
        <f t="shared" si="4"/>
        <v/>
      </c>
      <c r="AB51" t="str">
        <f t="shared" si="29"/>
        <v/>
      </c>
      <c r="AC51" t="str">
        <f t="shared" si="30"/>
        <v/>
      </c>
    </row>
    <row r="52" spans="1:29" x14ac:dyDescent="0.2">
      <c r="A52" t="s">
        <v>14</v>
      </c>
      <c r="D52" t="s">
        <v>16</v>
      </c>
      <c r="E52">
        <v>289.61</v>
      </c>
      <c r="F52" t="s">
        <v>17</v>
      </c>
      <c r="G52">
        <v>15</v>
      </c>
      <c r="H52" t="s">
        <v>18</v>
      </c>
      <c r="J52" s="1">
        <v>9.3425925925925926E-2</v>
      </c>
      <c r="K52" s="1">
        <v>9.5127314814814803E-2</v>
      </c>
      <c r="L52" s="1">
        <v>9.6273148148148149E-2</v>
      </c>
      <c r="M52" s="1">
        <v>9.7893518518518519E-2</v>
      </c>
      <c r="N52" s="1">
        <v>9.931712962962963E-2</v>
      </c>
      <c r="O52" s="1">
        <v>0.10078703703703702</v>
      </c>
      <c r="P52" s="1">
        <v>0.10203703703703704</v>
      </c>
      <c r="Q52" s="1">
        <v>0.10359953703703705</v>
      </c>
      <c r="R52" s="1">
        <v>0.10480324074074075</v>
      </c>
      <c r="S52" s="1">
        <v>0.10627314814814814</v>
      </c>
      <c r="T52" s="1">
        <v>0.10783564814814815</v>
      </c>
      <c r="U52" s="1">
        <v>0.10903935185185186</v>
      </c>
      <c r="V52" s="1">
        <v>0.11055555555555556</v>
      </c>
      <c r="W52" s="1">
        <v>0.11199074074074074</v>
      </c>
      <c r="X52" s="1">
        <v>0.11332175925925925</v>
      </c>
      <c r="Y52" s="1">
        <v>0.11488425925925926</v>
      </c>
      <c r="Z52" s="1">
        <v>0.11608796296296296</v>
      </c>
      <c r="AA52" t="str">
        <f t="shared" si="4"/>
        <v/>
      </c>
      <c r="AB52" t="str">
        <f t="shared" si="29"/>
        <v/>
      </c>
      <c r="AC52" t="str">
        <f t="shared" si="30"/>
        <v/>
      </c>
    </row>
    <row r="53" spans="1:29" x14ac:dyDescent="0.2">
      <c r="A53" t="s">
        <v>19</v>
      </c>
      <c r="B53">
        <v>15</v>
      </c>
      <c r="D53" t="s">
        <v>21</v>
      </c>
      <c r="E53">
        <v>1.2557</v>
      </c>
      <c r="F53" t="s">
        <v>22</v>
      </c>
      <c r="G53">
        <v>15</v>
      </c>
      <c r="H53" t="s">
        <v>23</v>
      </c>
      <c r="J53" s="1">
        <v>9.3564814814814823E-2</v>
      </c>
      <c r="K53" s="1">
        <v>9.52662037037037E-2</v>
      </c>
      <c r="L53" s="1">
        <v>9.6365740740740738E-2</v>
      </c>
      <c r="M53" s="1">
        <v>9.7986111111111107E-2</v>
      </c>
      <c r="N53" s="1">
        <v>9.9548611111111115E-2</v>
      </c>
      <c r="O53" s="1">
        <v>0.10097222222222223</v>
      </c>
      <c r="P53" s="1">
        <v>0.10222222222222221</v>
      </c>
      <c r="Q53" s="1">
        <v>0.10369212962962963</v>
      </c>
      <c r="R53" s="1">
        <v>0.10503472222222222</v>
      </c>
      <c r="S53" s="1">
        <v>0.10641203703703704</v>
      </c>
      <c r="T53" s="1">
        <v>0.10792824074074074</v>
      </c>
      <c r="U53" s="1">
        <v>0.10931712962962963</v>
      </c>
      <c r="V53" s="1">
        <v>0.11074074074074074</v>
      </c>
      <c r="W53" s="1">
        <v>0.11217592592592592</v>
      </c>
      <c r="X53" s="1">
        <v>0.11350694444444444</v>
      </c>
      <c r="Y53" s="1">
        <v>0.11516203703703703</v>
      </c>
      <c r="Z53" s="1">
        <v>0.11627314814814815</v>
      </c>
      <c r="AA53" t="str">
        <f t="shared" si="4"/>
        <v/>
      </c>
      <c r="AB53" t="str">
        <f t="shared" si="29"/>
        <v/>
      </c>
      <c r="AC53" t="str">
        <f t="shared" si="30"/>
        <v/>
      </c>
    </row>
    <row r="54" spans="1:29" x14ac:dyDescent="0.2">
      <c r="A54" t="s">
        <v>24</v>
      </c>
      <c r="D54" t="s">
        <v>25</v>
      </c>
      <c r="E54">
        <v>0</v>
      </c>
      <c r="F54" t="s">
        <v>22</v>
      </c>
      <c r="G54">
        <v>15</v>
      </c>
      <c r="H54" t="s">
        <v>26</v>
      </c>
      <c r="J54">
        <v>6</v>
      </c>
      <c r="K54">
        <v>6</v>
      </c>
      <c r="L54">
        <v>4</v>
      </c>
      <c r="M54">
        <v>4</v>
      </c>
      <c r="N54">
        <v>10</v>
      </c>
      <c r="O54">
        <v>8</v>
      </c>
      <c r="P54">
        <v>8</v>
      </c>
      <c r="Q54">
        <v>4</v>
      </c>
      <c r="R54">
        <v>10</v>
      </c>
      <c r="S54">
        <v>6</v>
      </c>
      <c r="T54">
        <v>4</v>
      </c>
      <c r="U54">
        <v>12</v>
      </c>
      <c r="V54">
        <v>8</v>
      </c>
      <c r="W54">
        <v>8</v>
      </c>
      <c r="X54">
        <v>8</v>
      </c>
      <c r="Y54">
        <v>12</v>
      </c>
      <c r="Z54">
        <v>8</v>
      </c>
      <c r="AA54" t="str">
        <f t="shared" si="4"/>
        <v/>
      </c>
      <c r="AB54" t="str">
        <f t="shared" si="29"/>
        <v/>
      </c>
      <c r="AC54" t="str">
        <f t="shared" si="30"/>
        <v/>
      </c>
    </row>
    <row r="55" spans="1:29" x14ac:dyDescent="0.2">
      <c r="A55" t="s">
        <v>27</v>
      </c>
      <c r="B55">
        <v>0</v>
      </c>
      <c r="D55" t="s">
        <v>28</v>
      </c>
      <c r="E55">
        <v>101.2</v>
      </c>
      <c r="F55" t="s">
        <v>29</v>
      </c>
      <c r="G55">
        <v>15</v>
      </c>
      <c r="H55" t="s">
        <v>176</v>
      </c>
      <c r="I55" t="s">
        <v>17</v>
      </c>
      <c r="J55">
        <v>319.7826</v>
      </c>
      <c r="K55">
        <v>319.18680000000001</v>
      </c>
      <c r="L55">
        <v>318.92349999999999</v>
      </c>
      <c r="M55">
        <v>317.2629</v>
      </c>
      <c r="N55">
        <v>318.16579999999999</v>
      </c>
      <c r="O55">
        <v>317.61750000000001</v>
      </c>
      <c r="P55">
        <v>317.7011</v>
      </c>
      <c r="Q55">
        <v>317.08420000000001</v>
      </c>
      <c r="R55">
        <v>316.24930000000001</v>
      </c>
      <c r="S55">
        <v>316.53070000000002</v>
      </c>
      <c r="T55">
        <v>315.70620000000002</v>
      </c>
      <c r="U55">
        <v>315.26600000000002</v>
      </c>
      <c r="V55">
        <v>314.89890000000003</v>
      </c>
      <c r="W55">
        <v>315.06619999999998</v>
      </c>
      <c r="X55">
        <v>314.80090000000001</v>
      </c>
      <c r="Y55">
        <v>314.13589999999999</v>
      </c>
      <c r="Z55">
        <v>313.815</v>
      </c>
      <c r="AA55" t="str">
        <f t="shared" si="4"/>
        <v/>
      </c>
      <c r="AB55" t="str">
        <f t="shared" si="29"/>
        <v/>
      </c>
      <c r="AC55" t="str">
        <f t="shared" si="30"/>
        <v/>
      </c>
    </row>
    <row r="56" spans="1:29" x14ac:dyDescent="0.2">
      <c r="A56" t="s">
        <v>31</v>
      </c>
      <c r="B56">
        <v>0</v>
      </c>
      <c r="D56" t="s">
        <v>32</v>
      </c>
      <c r="E56">
        <v>0.92</v>
      </c>
      <c r="G56">
        <v>15</v>
      </c>
      <c r="H56" t="s">
        <v>220</v>
      </c>
      <c r="I56" t="s">
        <v>44</v>
      </c>
      <c r="J56">
        <v>3.6901000000000002</v>
      </c>
      <c r="K56">
        <v>0.34589999999999999</v>
      </c>
      <c r="L56">
        <v>-1.3837999999999999</v>
      </c>
      <c r="M56">
        <v>1.2108000000000001</v>
      </c>
      <c r="N56">
        <v>5.3276000000000003</v>
      </c>
      <c r="O56">
        <v>-8.6499999999999994E-2</v>
      </c>
      <c r="P56">
        <v>-6.9766000000000004</v>
      </c>
      <c r="Q56">
        <v>4.5549999999999997</v>
      </c>
      <c r="R56">
        <v>5.5351999999999997</v>
      </c>
      <c r="S56">
        <v>0.96099999999999997</v>
      </c>
      <c r="T56">
        <v>2.1333000000000002</v>
      </c>
      <c r="U56">
        <v>7.4570999999999996</v>
      </c>
      <c r="V56">
        <v>-14.443300000000001</v>
      </c>
      <c r="W56">
        <v>-8.2451000000000008</v>
      </c>
      <c r="X56">
        <v>-4.9585999999999997</v>
      </c>
      <c r="Y56">
        <v>6.8804999999999996</v>
      </c>
      <c r="Z56">
        <v>2.5369999999999999</v>
      </c>
      <c r="AA56" t="str">
        <f t="shared" si="4"/>
        <v/>
      </c>
      <c r="AB56" t="str">
        <f t="shared" si="29"/>
        <v/>
      </c>
      <c r="AC56" t="str">
        <f t="shared" si="30"/>
        <v/>
      </c>
    </row>
    <row r="57" spans="1:29" x14ac:dyDescent="0.2">
      <c r="A57" t="s">
        <v>36</v>
      </c>
      <c r="B57">
        <v>0</v>
      </c>
      <c r="C57" t="s">
        <v>37</v>
      </c>
      <c r="D57" t="s">
        <v>38</v>
      </c>
      <c r="G57">
        <v>15</v>
      </c>
      <c r="H57" t="s">
        <v>261</v>
      </c>
      <c r="I57" t="s">
        <v>22</v>
      </c>
      <c r="J57">
        <v>4.4396000000000004</v>
      </c>
      <c r="K57">
        <v>4.3277000000000001</v>
      </c>
      <c r="L57">
        <v>4.3183999999999996</v>
      </c>
      <c r="M57">
        <v>4.2746000000000004</v>
      </c>
      <c r="N57">
        <v>4.2241</v>
      </c>
      <c r="O57">
        <v>4.1920999999999999</v>
      </c>
      <c r="P57">
        <v>4.1614000000000004</v>
      </c>
      <c r="Q57">
        <v>4.1525999999999996</v>
      </c>
      <c r="R57">
        <v>4.1559999999999997</v>
      </c>
      <c r="S57">
        <v>4.1554000000000002</v>
      </c>
      <c r="T57">
        <v>4.1677</v>
      </c>
      <c r="U57">
        <v>4.1271000000000004</v>
      </c>
      <c r="V57">
        <v>4.1188000000000002</v>
      </c>
      <c r="W57">
        <v>4.1178999999999997</v>
      </c>
      <c r="X57">
        <v>4.1228999999999996</v>
      </c>
      <c r="Y57">
        <v>4.0918000000000001</v>
      </c>
      <c r="Z57">
        <v>4.0914999999999999</v>
      </c>
      <c r="AA57">
        <f t="shared" si="4"/>
        <v>-0.28907611064543198</v>
      </c>
      <c r="AB57">
        <f t="shared" si="29"/>
        <v>0.98824640740924763</v>
      </c>
      <c r="AC57">
        <f t="shared" si="30"/>
        <v>0.75261321149727556</v>
      </c>
    </row>
    <row r="58" spans="1:29" x14ac:dyDescent="0.2">
      <c r="A58" t="s">
        <v>41</v>
      </c>
      <c r="B58">
        <v>0</v>
      </c>
      <c r="C58" t="s">
        <v>42</v>
      </c>
      <c r="D58" t="s">
        <v>43</v>
      </c>
      <c r="E58">
        <v>-2</v>
      </c>
      <c r="F58" t="s">
        <v>44</v>
      </c>
      <c r="G58">
        <v>15</v>
      </c>
      <c r="H58" t="s">
        <v>179</v>
      </c>
      <c r="I58" t="s">
        <v>262</v>
      </c>
      <c r="J58">
        <v>0.31979999999999997</v>
      </c>
      <c r="K58">
        <v>-0.68069999999999997</v>
      </c>
      <c r="L58">
        <v>-0.59919999999999995</v>
      </c>
      <c r="M58">
        <v>1.6500000000000001E-2</v>
      </c>
      <c r="N58">
        <v>-0.31890000000000002</v>
      </c>
      <c r="O58">
        <v>3.3599999999999998E-2</v>
      </c>
      <c r="P58">
        <v>-9.9000000000000005E-2</v>
      </c>
      <c r="Q58">
        <v>-0.42299999999999999</v>
      </c>
      <c r="R58">
        <v>0.17299999999999999</v>
      </c>
      <c r="S58">
        <v>-3.7199999999999997E-2</v>
      </c>
      <c r="T58">
        <v>0.3468</v>
      </c>
      <c r="U58">
        <v>-0.11169999999999999</v>
      </c>
      <c r="V58">
        <v>-0.1588</v>
      </c>
      <c r="W58">
        <v>-0.66410000000000002</v>
      </c>
      <c r="X58">
        <v>-0.1439</v>
      </c>
      <c r="Y58">
        <v>8.0799999999999997E-2</v>
      </c>
      <c r="Z58">
        <v>-0.17050000000000001</v>
      </c>
      <c r="AA58" t="str">
        <f t="shared" si="4"/>
        <v/>
      </c>
      <c r="AB58" t="str">
        <f t="shared" si="29"/>
        <v/>
      </c>
      <c r="AC58" t="str">
        <f t="shared" si="30"/>
        <v/>
      </c>
    </row>
    <row r="59" spans="1:29" x14ac:dyDescent="0.2">
      <c r="A59" t="s">
        <v>47</v>
      </c>
      <c r="B59">
        <v>2</v>
      </c>
      <c r="C59" t="s">
        <v>48</v>
      </c>
      <c r="D59" t="s">
        <v>49</v>
      </c>
      <c r="E59">
        <v>2.5000000000000001E-2</v>
      </c>
      <c r="G59">
        <v>15</v>
      </c>
      <c r="H59" t="s">
        <v>289</v>
      </c>
      <c r="I59" t="s">
        <v>289</v>
      </c>
      <c r="J59">
        <f>(J57-$J57)*80/($Z57-$J57)</f>
        <v>0</v>
      </c>
      <c r="K59">
        <f t="shared" ref="K59:Z59" si="35">(K57-$J57)*80/($Z57-$J57)</f>
        <v>25.716748060902077</v>
      </c>
      <c r="L59">
        <f t="shared" si="35"/>
        <v>27.854064923872606</v>
      </c>
      <c r="M59">
        <f t="shared" si="35"/>
        <v>37.920137891410462</v>
      </c>
      <c r="N59">
        <f t="shared" si="35"/>
        <v>49.525998276357406</v>
      </c>
      <c r="O59">
        <f t="shared" si="35"/>
        <v>56.8802068371158</v>
      </c>
      <c r="P59">
        <f t="shared" si="35"/>
        <v>63.935650675093271</v>
      </c>
      <c r="Q59">
        <f t="shared" si="35"/>
        <v>65.958058029302009</v>
      </c>
      <c r="R59">
        <f t="shared" si="35"/>
        <v>65.176673369721414</v>
      </c>
      <c r="S59">
        <f t="shared" si="35"/>
        <v>65.314564780235514</v>
      </c>
      <c r="T59">
        <f t="shared" si="35"/>
        <v>62.48779086469407</v>
      </c>
      <c r="U59">
        <f t="shared" si="35"/>
        <v>71.818442976156163</v>
      </c>
      <c r="V59">
        <f t="shared" si="35"/>
        <v>73.725940821602919</v>
      </c>
      <c r="W59">
        <f t="shared" si="35"/>
        <v>73.932777937374382</v>
      </c>
      <c r="X59">
        <f t="shared" si="35"/>
        <v>72.783682849755905</v>
      </c>
      <c r="Y59">
        <f t="shared" si="35"/>
        <v>79.93105429474285</v>
      </c>
      <c r="Z59">
        <f t="shared" si="35"/>
        <v>80</v>
      </c>
      <c r="AA59">
        <f t="shared" si="4"/>
        <v>66.435187738105469</v>
      </c>
      <c r="AB59">
        <f t="shared" si="29"/>
        <v>0.98824640740924796</v>
      </c>
      <c r="AC59" t="str">
        <f t="shared" si="30"/>
        <v/>
      </c>
    </row>
    <row r="60" spans="1:29" x14ac:dyDescent="0.2">
      <c r="AA60" t="str">
        <f t="shared" si="4"/>
        <v/>
      </c>
      <c r="AC60" t="str">
        <f t="shared" si="30"/>
        <v/>
      </c>
    </row>
    <row r="61" spans="1:29" x14ac:dyDescent="0.2">
      <c r="A61" s="2" t="s">
        <v>272</v>
      </c>
      <c r="B61" s="2"/>
      <c r="C61" s="2"/>
      <c r="AA61" t="str">
        <f t="shared" si="4"/>
        <v/>
      </c>
      <c r="AB61" t="str">
        <f t="shared" si="29"/>
        <v/>
      </c>
      <c r="AC61" t="str">
        <f t="shared" si="30"/>
        <v/>
      </c>
    </row>
    <row r="62" spans="1:29" x14ac:dyDescent="0.2">
      <c r="A62" t="s">
        <v>109</v>
      </c>
      <c r="B62" t="s">
        <v>174</v>
      </c>
      <c r="C62" t="s">
        <v>203</v>
      </c>
      <c r="D62" t="s">
        <v>4</v>
      </c>
      <c r="E62" t="s">
        <v>5</v>
      </c>
      <c r="G62" t="s">
        <v>6</v>
      </c>
      <c r="H62" t="s">
        <v>7</v>
      </c>
      <c r="I62" t="s">
        <v>8</v>
      </c>
      <c r="J62">
        <v>1</v>
      </c>
      <c r="K62">
        <v>2</v>
      </c>
      <c r="L62">
        <v>3</v>
      </c>
      <c r="M62">
        <v>4</v>
      </c>
      <c r="N62">
        <v>5</v>
      </c>
      <c r="O62">
        <v>6</v>
      </c>
      <c r="P62">
        <v>7</v>
      </c>
      <c r="Q62">
        <v>8</v>
      </c>
      <c r="R62">
        <v>9</v>
      </c>
      <c r="S62">
        <v>10</v>
      </c>
      <c r="T62">
        <v>11</v>
      </c>
      <c r="U62">
        <v>12</v>
      </c>
      <c r="V62">
        <v>13</v>
      </c>
      <c r="W62">
        <v>14</v>
      </c>
      <c r="X62">
        <v>15</v>
      </c>
      <c r="Y62">
        <v>16</v>
      </c>
      <c r="Z62">
        <v>17</v>
      </c>
      <c r="AA62" t="str">
        <f t="shared" si="4"/>
        <v/>
      </c>
      <c r="AB62" t="str">
        <f t="shared" si="29"/>
        <v/>
      </c>
      <c r="AC62" t="str">
        <f t="shared" si="30"/>
        <v/>
      </c>
    </row>
    <row r="63" spans="1:29" x14ac:dyDescent="0.2">
      <c r="A63" t="s">
        <v>9</v>
      </c>
      <c r="D63" t="s">
        <v>11</v>
      </c>
      <c r="E63">
        <v>15</v>
      </c>
      <c r="F63" t="s">
        <v>12</v>
      </c>
      <c r="G63">
        <v>15</v>
      </c>
      <c r="H63" t="s">
        <v>13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tr">
        <f t="shared" si="4"/>
        <v/>
      </c>
      <c r="AB63" t="str">
        <f t="shared" si="29"/>
        <v/>
      </c>
      <c r="AC63" t="str">
        <f t="shared" si="30"/>
        <v/>
      </c>
    </row>
    <row r="64" spans="1:29" x14ac:dyDescent="0.2">
      <c r="A64" t="s">
        <v>14</v>
      </c>
      <c r="D64" t="s">
        <v>16</v>
      </c>
      <c r="E64">
        <v>289.61</v>
      </c>
      <c r="F64" t="s">
        <v>17</v>
      </c>
      <c r="G64">
        <v>15</v>
      </c>
      <c r="H64" t="s">
        <v>18</v>
      </c>
      <c r="J64" s="1">
        <v>9.3287037037037043E-2</v>
      </c>
      <c r="K64" s="1">
        <v>9.5034722222222215E-2</v>
      </c>
      <c r="L64" s="1">
        <v>9.6458333333333326E-2</v>
      </c>
      <c r="M64" s="1">
        <v>9.7939814814814827E-2</v>
      </c>
      <c r="N64" s="1">
        <v>9.9224537037037042E-2</v>
      </c>
      <c r="O64" s="1">
        <v>0.10078703703703702</v>
      </c>
      <c r="P64" s="1">
        <v>0.10203703703703704</v>
      </c>
      <c r="Q64" s="1">
        <v>0.10355324074074074</v>
      </c>
      <c r="R64" s="1">
        <v>0.10498842592592593</v>
      </c>
      <c r="S64" s="1">
        <v>0.10631944444444445</v>
      </c>
      <c r="T64" s="1">
        <v>0.10797453703703704</v>
      </c>
      <c r="U64" s="1">
        <v>0.10931712962962963</v>
      </c>
      <c r="V64" s="1">
        <v>0.11060185185185185</v>
      </c>
      <c r="W64" s="1">
        <v>0.11199074074074074</v>
      </c>
      <c r="X64" s="1">
        <v>0.11341435185185185</v>
      </c>
      <c r="Y64" s="1">
        <v>0.11469907407407408</v>
      </c>
      <c r="Z64" s="1">
        <v>0.11627314814814815</v>
      </c>
      <c r="AA64" t="str">
        <f t="shared" si="4"/>
        <v/>
      </c>
      <c r="AB64" t="str">
        <f t="shared" si="29"/>
        <v/>
      </c>
      <c r="AC64" t="str">
        <f t="shared" si="30"/>
        <v/>
      </c>
    </row>
    <row r="65" spans="1:29" x14ac:dyDescent="0.2">
      <c r="A65" t="s">
        <v>19</v>
      </c>
      <c r="B65">
        <v>20</v>
      </c>
      <c r="D65" t="s">
        <v>21</v>
      </c>
      <c r="E65">
        <v>1.2568999999999999</v>
      </c>
      <c r="F65" t="s">
        <v>22</v>
      </c>
      <c r="G65">
        <v>15</v>
      </c>
      <c r="H65" t="s">
        <v>23</v>
      </c>
      <c r="J65" s="1">
        <v>9.3518518518518515E-2</v>
      </c>
      <c r="K65" s="1">
        <v>9.5173611111111112E-2</v>
      </c>
      <c r="L65" s="1">
        <v>9.6550925925925915E-2</v>
      </c>
      <c r="M65" s="1">
        <v>9.807870370370371E-2</v>
      </c>
      <c r="N65" s="1">
        <v>9.9456018518518527E-2</v>
      </c>
      <c r="O65" s="1">
        <v>0.10087962962962964</v>
      </c>
      <c r="P65" s="1">
        <v>0.10222222222222221</v>
      </c>
      <c r="Q65" s="1">
        <v>0.10378472222222222</v>
      </c>
      <c r="R65" s="1">
        <v>0.10512731481481481</v>
      </c>
      <c r="S65" s="1">
        <v>0.10650462962962963</v>
      </c>
      <c r="T65" s="1">
        <v>0.10811342592592592</v>
      </c>
      <c r="U65" s="1">
        <v>0.10940972222222223</v>
      </c>
      <c r="V65" s="1">
        <v>0.11064814814814815</v>
      </c>
      <c r="W65" s="1">
        <v>0.11203703703703705</v>
      </c>
      <c r="X65" s="1">
        <v>0.11346064814814816</v>
      </c>
      <c r="Y65" s="1">
        <v>0.11483796296296296</v>
      </c>
      <c r="Z65" s="1">
        <v>0.11645833333333333</v>
      </c>
      <c r="AA65" t="str">
        <f t="shared" si="4"/>
        <v/>
      </c>
      <c r="AB65" t="str">
        <f t="shared" si="29"/>
        <v/>
      </c>
      <c r="AC65" t="str">
        <f t="shared" si="30"/>
        <v/>
      </c>
    </row>
    <row r="66" spans="1:29" x14ac:dyDescent="0.2">
      <c r="A66" t="s">
        <v>24</v>
      </c>
      <c r="D66" t="s">
        <v>25</v>
      </c>
      <c r="E66">
        <v>0</v>
      </c>
      <c r="F66" t="s">
        <v>22</v>
      </c>
      <c r="G66">
        <v>15</v>
      </c>
      <c r="H66" t="s">
        <v>26</v>
      </c>
      <c r="J66">
        <v>10</v>
      </c>
      <c r="K66">
        <v>6</v>
      </c>
      <c r="L66">
        <v>4</v>
      </c>
      <c r="M66">
        <v>6</v>
      </c>
      <c r="N66">
        <v>10</v>
      </c>
      <c r="O66">
        <v>4</v>
      </c>
      <c r="P66">
        <v>8</v>
      </c>
      <c r="Q66">
        <v>10</v>
      </c>
      <c r="R66">
        <v>6</v>
      </c>
      <c r="S66">
        <v>7</v>
      </c>
      <c r="T66">
        <v>6</v>
      </c>
      <c r="U66">
        <v>4</v>
      </c>
      <c r="V66">
        <v>2</v>
      </c>
      <c r="W66">
        <v>2</v>
      </c>
      <c r="X66">
        <v>2</v>
      </c>
      <c r="Y66">
        <v>6</v>
      </c>
      <c r="Z66">
        <v>8</v>
      </c>
      <c r="AA66" t="str">
        <f t="shared" si="4"/>
        <v/>
      </c>
      <c r="AB66" t="str">
        <f t="shared" si="29"/>
        <v/>
      </c>
      <c r="AC66" t="str">
        <f t="shared" si="30"/>
        <v/>
      </c>
    </row>
    <row r="67" spans="1:29" x14ac:dyDescent="0.2">
      <c r="A67" t="s">
        <v>27</v>
      </c>
      <c r="B67">
        <v>0</v>
      </c>
      <c r="D67" t="s">
        <v>28</v>
      </c>
      <c r="E67">
        <v>101.2</v>
      </c>
      <c r="F67" t="s">
        <v>29</v>
      </c>
      <c r="G67">
        <v>15</v>
      </c>
      <c r="H67" t="s">
        <v>204</v>
      </c>
      <c r="I67" t="s">
        <v>17</v>
      </c>
      <c r="J67">
        <v>318.20600000000002</v>
      </c>
      <c r="K67">
        <v>317.8374</v>
      </c>
      <c r="L67">
        <v>317.55509999999998</v>
      </c>
      <c r="M67">
        <v>317.22680000000003</v>
      </c>
      <c r="N67">
        <v>316.96870000000001</v>
      </c>
      <c r="O67">
        <v>316.56439999999998</v>
      </c>
      <c r="P67">
        <v>316.23320000000001</v>
      </c>
      <c r="Q67">
        <v>315.91120000000001</v>
      </c>
      <c r="R67">
        <v>315.6293</v>
      </c>
      <c r="S67">
        <v>315.39339999999999</v>
      </c>
      <c r="T67">
        <v>315.0034</v>
      </c>
      <c r="U67">
        <v>314.73840000000001</v>
      </c>
      <c r="V67">
        <v>314.4273</v>
      </c>
      <c r="W67">
        <v>314.20839999999998</v>
      </c>
      <c r="X67">
        <v>313.94349999999997</v>
      </c>
      <c r="Y67">
        <v>313.63630000000001</v>
      </c>
      <c r="Z67">
        <v>313.3963</v>
      </c>
      <c r="AA67" t="str">
        <f t="shared" ref="AA67:AA130" si="36">IF(OR(I67="V",I67="Calc"),SLOPE(J67:Z67,J$1:Z$1),"")</f>
        <v/>
      </c>
      <c r="AB67" t="str">
        <f t="shared" si="29"/>
        <v/>
      </c>
      <c r="AC67" t="str">
        <f t="shared" si="30"/>
        <v/>
      </c>
    </row>
    <row r="68" spans="1:29" x14ac:dyDescent="0.2">
      <c r="A68" t="s">
        <v>31</v>
      </c>
      <c r="B68">
        <v>0</v>
      </c>
      <c r="D68" t="s">
        <v>32</v>
      </c>
      <c r="E68">
        <v>0.92</v>
      </c>
      <c r="G68">
        <v>15</v>
      </c>
      <c r="H68" t="s">
        <v>263</v>
      </c>
      <c r="I68" t="s">
        <v>44</v>
      </c>
      <c r="J68">
        <v>2.3963000000000001</v>
      </c>
      <c r="K68">
        <v>2.5345</v>
      </c>
      <c r="L68">
        <v>1.3825000000000001</v>
      </c>
      <c r="M68">
        <v>2.5345</v>
      </c>
      <c r="N68">
        <v>2.5575000000000001</v>
      </c>
      <c r="O68">
        <v>3.3409</v>
      </c>
      <c r="P68">
        <v>1.8145</v>
      </c>
      <c r="Q68">
        <v>2.7187999999999999</v>
      </c>
      <c r="R68">
        <v>2.4961000000000002</v>
      </c>
      <c r="S68">
        <v>2.9624000000000001</v>
      </c>
      <c r="T68">
        <v>2.8416999999999999</v>
      </c>
      <c r="U68">
        <v>1.3249</v>
      </c>
      <c r="V68">
        <v>1.9584999999999999</v>
      </c>
      <c r="W68">
        <v>2.8801000000000001</v>
      </c>
      <c r="X68">
        <v>2.7648999999999999</v>
      </c>
      <c r="Y68">
        <v>1.8816999999999999</v>
      </c>
      <c r="Z68">
        <v>1.5552999999999999</v>
      </c>
      <c r="AA68" t="str">
        <f t="shared" si="36"/>
        <v/>
      </c>
      <c r="AB68" t="str">
        <f t="shared" si="29"/>
        <v/>
      </c>
      <c r="AC68" t="str">
        <f t="shared" si="30"/>
        <v/>
      </c>
    </row>
    <row r="69" spans="1:29" x14ac:dyDescent="0.2">
      <c r="A69" t="s">
        <v>36</v>
      </c>
      <c r="B69">
        <v>0</v>
      </c>
      <c r="C69" t="s">
        <v>37</v>
      </c>
      <c r="D69" t="s">
        <v>38</v>
      </c>
      <c r="G69">
        <v>15</v>
      </c>
      <c r="H69" t="s">
        <v>264</v>
      </c>
      <c r="I69" t="s">
        <v>22</v>
      </c>
      <c r="J69">
        <v>2.8412000000000002</v>
      </c>
      <c r="K69">
        <v>2.7902999999999998</v>
      </c>
      <c r="L69">
        <v>2.7604000000000002</v>
      </c>
      <c r="M69">
        <v>2.7307000000000001</v>
      </c>
      <c r="N69">
        <v>2.7033999999999998</v>
      </c>
      <c r="O69">
        <v>2.6741999999999999</v>
      </c>
      <c r="P69">
        <v>2.6436000000000002</v>
      </c>
      <c r="Q69">
        <v>2.6379999999999999</v>
      </c>
      <c r="R69">
        <v>2.6320999999999999</v>
      </c>
      <c r="S69">
        <v>2.6274999999999999</v>
      </c>
      <c r="T69">
        <v>2.6236999999999999</v>
      </c>
      <c r="U69">
        <v>2.6202000000000001</v>
      </c>
      <c r="V69">
        <v>2.6151</v>
      </c>
      <c r="W69">
        <v>2.6084999999999998</v>
      </c>
      <c r="X69">
        <v>2.6032000000000002</v>
      </c>
      <c r="Y69">
        <v>2.5983999999999998</v>
      </c>
      <c r="Z69">
        <v>2.5924999999999998</v>
      </c>
      <c r="AA69">
        <f t="shared" si="36"/>
        <v>-0.2242585079631183</v>
      </c>
      <c r="AB69">
        <f t="shared" si="29"/>
        <v>0.99939595101515288</v>
      </c>
      <c r="AC69">
        <f t="shared" si="30"/>
        <v>0.69311751608355288</v>
      </c>
    </row>
    <row r="70" spans="1:29" x14ac:dyDescent="0.2">
      <c r="A70" t="s">
        <v>41</v>
      </c>
      <c r="B70">
        <v>0</v>
      </c>
      <c r="C70" t="s">
        <v>42</v>
      </c>
      <c r="D70" t="s">
        <v>43</v>
      </c>
      <c r="E70">
        <v>-2</v>
      </c>
      <c r="F70" t="s">
        <v>44</v>
      </c>
      <c r="G70">
        <v>15</v>
      </c>
      <c r="H70" t="s">
        <v>265</v>
      </c>
      <c r="I70" t="s">
        <v>262</v>
      </c>
      <c r="J70">
        <v>-1.35E-2</v>
      </c>
      <c r="K70">
        <v>-0.37880000000000003</v>
      </c>
      <c r="L70">
        <v>-0.2135</v>
      </c>
      <c r="M70">
        <v>-0.15920000000000001</v>
      </c>
      <c r="N70">
        <v>-0.19600000000000001</v>
      </c>
      <c r="O70">
        <v>-0.1472</v>
      </c>
      <c r="P70">
        <v>-0.26879999999999998</v>
      </c>
      <c r="Q70">
        <v>-3.7199999999999997E-2</v>
      </c>
      <c r="R70">
        <v>-4.3200000000000002E-2</v>
      </c>
      <c r="S70">
        <v>-4.6899999999999997E-2</v>
      </c>
      <c r="T70">
        <v>-1.6199999999999999E-2</v>
      </c>
      <c r="U70">
        <v>-1.6500000000000001E-2</v>
      </c>
      <c r="V70">
        <v>-3.4500000000000003E-2</v>
      </c>
      <c r="W70">
        <v>-7.0000000000000007E-2</v>
      </c>
      <c r="X70">
        <v>-4.5499999999999999E-2</v>
      </c>
      <c r="Y70">
        <v>-5.1700000000000003E-2</v>
      </c>
      <c r="Z70">
        <v>-2.9000000000000001E-2</v>
      </c>
      <c r="AA70" t="str">
        <f t="shared" si="36"/>
        <v/>
      </c>
      <c r="AB70" t="str">
        <f t="shared" si="29"/>
        <v/>
      </c>
      <c r="AC70" t="str">
        <f t="shared" si="30"/>
        <v/>
      </c>
    </row>
    <row r="71" spans="1:29" x14ac:dyDescent="0.2">
      <c r="A71" t="s">
        <v>47</v>
      </c>
      <c r="B71">
        <v>2</v>
      </c>
      <c r="C71" t="s">
        <v>48</v>
      </c>
      <c r="D71" t="s">
        <v>49</v>
      </c>
      <c r="E71">
        <v>2.5000000000000001E-2</v>
      </c>
      <c r="G71">
        <v>15</v>
      </c>
      <c r="H71" t="s">
        <v>289</v>
      </c>
      <c r="I71" t="s">
        <v>289</v>
      </c>
      <c r="J71">
        <f>(J69-$J69)*80/($Z69-$J69)</f>
        <v>0</v>
      </c>
      <c r="K71">
        <f t="shared" ref="K71:Z71" si="37">(K69-$J69)*80/($Z69-$J69)</f>
        <v>16.373140329714616</v>
      </c>
      <c r="L71">
        <f t="shared" si="37"/>
        <v>25.991154000804137</v>
      </c>
      <c r="M71">
        <f t="shared" si="37"/>
        <v>35.544833132287856</v>
      </c>
      <c r="N71">
        <f t="shared" si="37"/>
        <v>44.326497788500255</v>
      </c>
      <c r="O71">
        <f t="shared" si="37"/>
        <v>53.719340570969045</v>
      </c>
      <c r="P71">
        <f t="shared" si="37"/>
        <v>63.56252513067944</v>
      </c>
      <c r="Q71">
        <f t="shared" si="37"/>
        <v>65.363892239646148</v>
      </c>
      <c r="R71">
        <f t="shared" si="37"/>
        <v>67.261761158021713</v>
      </c>
      <c r="S71">
        <f t="shared" si="37"/>
        <v>68.741455568958557</v>
      </c>
      <c r="T71">
        <f t="shared" si="37"/>
        <v>69.963811821471623</v>
      </c>
      <c r="U71">
        <f t="shared" si="37"/>
        <v>71.089666264575712</v>
      </c>
      <c r="V71">
        <f t="shared" si="37"/>
        <v>72.730197024527499</v>
      </c>
      <c r="W71">
        <f t="shared" si="37"/>
        <v>74.85323683152393</v>
      </c>
      <c r="X71">
        <f t="shared" si="37"/>
        <v>76.558102131081512</v>
      </c>
      <c r="Y71">
        <f t="shared" si="37"/>
        <v>78.102131081624449</v>
      </c>
      <c r="Z71">
        <f t="shared" si="37"/>
        <v>80</v>
      </c>
      <c r="AA71">
        <f t="shared" si="36"/>
        <v>72.137839312623399</v>
      </c>
      <c r="AB71">
        <f t="shared" si="29"/>
        <v>0.99939595101515266</v>
      </c>
      <c r="AC71" t="str">
        <f t="shared" si="30"/>
        <v/>
      </c>
    </row>
    <row r="72" spans="1:29" x14ac:dyDescent="0.2">
      <c r="AA72" t="str">
        <f t="shared" si="36"/>
        <v/>
      </c>
      <c r="AB72" t="str">
        <f t="shared" si="29"/>
        <v/>
      </c>
      <c r="AC72" t="str">
        <f t="shared" si="30"/>
        <v/>
      </c>
    </row>
    <row r="73" spans="1:29" x14ac:dyDescent="0.2">
      <c r="A73" s="2" t="s">
        <v>273</v>
      </c>
      <c r="B73" s="2"/>
      <c r="C73" s="2"/>
      <c r="AA73" t="str">
        <f t="shared" si="36"/>
        <v/>
      </c>
      <c r="AB73" t="str">
        <f t="shared" si="29"/>
        <v/>
      </c>
      <c r="AC73" t="str">
        <f t="shared" si="30"/>
        <v/>
      </c>
    </row>
    <row r="74" spans="1:29" x14ac:dyDescent="0.2">
      <c r="A74" t="s">
        <v>109</v>
      </c>
      <c r="B74" t="s">
        <v>2</v>
      </c>
      <c r="C74" t="s">
        <v>3</v>
      </c>
      <c r="D74" t="s">
        <v>4</v>
      </c>
      <c r="E74" t="s">
        <v>5</v>
      </c>
      <c r="G74" t="s">
        <v>6</v>
      </c>
      <c r="H74" t="s">
        <v>7</v>
      </c>
      <c r="I74" t="s">
        <v>8</v>
      </c>
      <c r="J74">
        <v>1</v>
      </c>
      <c r="K74">
        <v>2</v>
      </c>
      <c r="L74">
        <v>3</v>
      </c>
      <c r="M74">
        <v>4</v>
      </c>
      <c r="N74">
        <v>5</v>
      </c>
      <c r="O74">
        <v>6</v>
      </c>
      <c r="P74">
        <v>7</v>
      </c>
      <c r="Q74">
        <v>8</v>
      </c>
      <c r="R74">
        <v>9</v>
      </c>
      <c r="S74">
        <v>10</v>
      </c>
      <c r="T74">
        <v>11</v>
      </c>
      <c r="U74">
        <v>12</v>
      </c>
      <c r="V74">
        <v>13</v>
      </c>
      <c r="W74">
        <v>14</v>
      </c>
      <c r="X74">
        <v>15</v>
      </c>
      <c r="Y74">
        <v>16</v>
      </c>
      <c r="Z74">
        <v>17</v>
      </c>
      <c r="AA74" t="str">
        <f t="shared" si="36"/>
        <v/>
      </c>
      <c r="AB74" t="str">
        <f t="shared" ref="AB74:AB78" si="38">IF(OR(I74="V",I74="Calc"),ABS(CORREL(K74:AA74,K$1:AA$1)),"")</f>
        <v/>
      </c>
      <c r="AC74" t="str">
        <f t="shared" ref="AC74:AC137" si="39">IF(I74="V",(((MIN(J74:Z74)-MAX(J74:Z74))/1.6))/AA74,"")</f>
        <v/>
      </c>
    </row>
    <row r="75" spans="1:29" x14ac:dyDescent="0.2">
      <c r="A75" t="s">
        <v>9</v>
      </c>
      <c r="D75" t="s">
        <v>11</v>
      </c>
      <c r="E75">
        <v>15.0009</v>
      </c>
      <c r="F75" t="s">
        <v>12</v>
      </c>
      <c r="G75">
        <v>15</v>
      </c>
      <c r="H75" t="s">
        <v>13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t="str">
        <f t="shared" si="36"/>
        <v/>
      </c>
      <c r="AB75" t="str">
        <f t="shared" si="38"/>
        <v/>
      </c>
      <c r="AC75" t="str">
        <f t="shared" si="39"/>
        <v/>
      </c>
    </row>
    <row r="76" spans="1:29" x14ac:dyDescent="0.2">
      <c r="A76" t="s">
        <v>14</v>
      </c>
      <c r="D76" t="s">
        <v>16</v>
      </c>
      <c r="E76">
        <v>289.02</v>
      </c>
      <c r="F76" t="s">
        <v>17</v>
      </c>
      <c r="G76">
        <v>15</v>
      </c>
      <c r="H76" t="s">
        <v>18</v>
      </c>
      <c r="J76" s="1">
        <v>9.2789351851851845E-2</v>
      </c>
      <c r="K76" s="1">
        <v>9.4803240740740743E-2</v>
      </c>
      <c r="L76" s="1">
        <v>9.6157407407407414E-2</v>
      </c>
      <c r="M76" s="1">
        <v>9.7546296296296298E-2</v>
      </c>
      <c r="N76" s="1">
        <v>9.8946759259259262E-2</v>
      </c>
      <c r="O76" s="1">
        <v>0.10028935185185185</v>
      </c>
      <c r="P76" s="1">
        <v>0.10185185185185186</v>
      </c>
      <c r="Q76" s="1">
        <v>0.10275462962962963</v>
      </c>
      <c r="R76" s="1">
        <v>0.10431712962962963</v>
      </c>
      <c r="S76" s="1">
        <v>0.10591435185185184</v>
      </c>
      <c r="T76" s="1">
        <v>0.10689814814814814</v>
      </c>
      <c r="U76" s="1">
        <v>0.10849537037037038</v>
      </c>
      <c r="V76" s="1">
        <v>0.10980324074074073</v>
      </c>
      <c r="W76" s="1">
        <v>0.11173611111111111</v>
      </c>
      <c r="X76" s="1">
        <v>0.11284722222222222</v>
      </c>
      <c r="Y76" s="1">
        <v>0.11428240740740742</v>
      </c>
      <c r="Z76" s="1">
        <v>0.11608796296296296</v>
      </c>
      <c r="AA76" t="str">
        <f t="shared" si="36"/>
        <v/>
      </c>
      <c r="AB76" t="str">
        <f t="shared" si="38"/>
        <v/>
      </c>
      <c r="AC76" t="str">
        <f t="shared" si="39"/>
        <v/>
      </c>
    </row>
    <row r="77" spans="1:29" x14ac:dyDescent="0.2">
      <c r="A77" t="s">
        <v>19</v>
      </c>
      <c r="B77">
        <v>20</v>
      </c>
      <c r="D77" t="s">
        <v>21</v>
      </c>
      <c r="E77">
        <v>1.9083000000000001</v>
      </c>
      <c r="F77" t="s">
        <v>22</v>
      </c>
      <c r="G77">
        <v>15</v>
      </c>
      <c r="H77" t="s">
        <v>23</v>
      </c>
      <c r="J77" s="1">
        <v>9.2997685185185183E-2</v>
      </c>
      <c r="K77" s="1">
        <v>9.4884259259259252E-2</v>
      </c>
      <c r="L77" s="1">
        <v>9.6192129629629627E-2</v>
      </c>
      <c r="M77" s="1">
        <v>9.7673611111111114E-2</v>
      </c>
      <c r="N77" s="1">
        <v>9.9062499999999998E-2</v>
      </c>
      <c r="O77" s="1">
        <v>0.10041666666666667</v>
      </c>
      <c r="P77" s="1">
        <v>0.10193287037037037</v>
      </c>
      <c r="Q77" s="1">
        <v>0.10288194444444444</v>
      </c>
      <c r="R77" s="1">
        <v>0.10456018518518519</v>
      </c>
      <c r="S77" s="1">
        <v>0.10604166666666666</v>
      </c>
      <c r="T77" s="1">
        <v>0.10702546296296296</v>
      </c>
      <c r="U77" s="1">
        <v>0.10873842592592593</v>
      </c>
      <c r="V77" s="1">
        <v>0.10993055555555555</v>
      </c>
      <c r="W77" s="1">
        <v>0.11189814814814815</v>
      </c>
      <c r="X77" s="1">
        <v>0.11296296296296297</v>
      </c>
      <c r="Y77" s="1">
        <v>0.11431712962962963</v>
      </c>
      <c r="Z77" s="1">
        <v>0.11612268518518519</v>
      </c>
      <c r="AA77" t="str">
        <f t="shared" si="36"/>
        <v/>
      </c>
      <c r="AB77" t="str">
        <f t="shared" si="38"/>
        <v/>
      </c>
      <c r="AC77" t="str">
        <f t="shared" si="39"/>
        <v/>
      </c>
    </row>
    <row r="78" spans="1:29" x14ac:dyDescent="0.2">
      <c r="A78" t="s">
        <v>24</v>
      </c>
      <c r="D78" t="s">
        <v>25</v>
      </c>
      <c r="E78">
        <v>0.02</v>
      </c>
      <c r="F78" t="s">
        <v>22</v>
      </c>
      <c r="G78">
        <v>15</v>
      </c>
      <c r="H78" t="s">
        <v>26</v>
      </c>
      <c r="J78">
        <v>9</v>
      </c>
      <c r="K78">
        <v>3</v>
      </c>
      <c r="L78">
        <v>2</v>
      </c>
      <c r="M78">
        <v>5</v>
      </c>
      <c r="N78">
        <v>5</v>
      </c>
      <c r="O78">
        <v>6</v>
      </c>
      <c r="P78">
        <v>3</v>
      </c>
      <c r="Q78">
        <v>5</v>
      </c>
      <c r="R78">
        <v>10</v>
      </c>
      <c r="S78">
        <v>5</v>
      </c>
      <c r="T78">
        <v>6</v>
      </c>
      <c r="U78">
        <v>10</v>
      </c>
      <c r="V78">
        <v>6</v>
      </c>
      <c r="W78">
        <v>7</v>
      </c>
      <c r="X78">
        <v>6</v>
      </c>
      <c r="Y78">
        <v>2</v>
      </c>
      <c r="Z78">
        <v>2</v>
      </c>
      <c r="AA78" t="str">
        <f t="shared" si="36"/>
        <v/>
      </c>
      <c r="AB78" t="str">
        <f t="shared" si="38"/>
        <v/>
      </c>
      <c r="AC78" t="str">
        <f t="shared" si="39"/>
        <v/>
      </c>
    </row>
    <row r="79" spans="1:29" x14ac:dyDescent="0.2">
      <c r="A79" t="s">
        <v>27</v>
      </c>
      <c r="B79">
        <v>0</v>
      </c>
      <c r="D79" t="s">
        <v>28</v>
      </c>
      <c r="E79">
        <v>101</v>
      </c>
      <c r="F79" t="s">
        <v>29</v>
      </c>
      <c r="G79">
        <v>15</v>
      </c>
      <c r="H79" t="s">
        <v>30</v>
      </c>
      <c r="I79" t="s">
        <v>17</v>
      </c>
      <c r="J79">
        <v>320.22039999999998</v>
      </c>
      <c r="K79">
        <v>319.37689999999998</v>
      </c>
      <c r="L79">
        <v>318.93560000000002</v>
      </c>
      <c r="M79">
        <v>318.27589999999998</v>
      </c>
      <c r="N79">
        <v>317.68810000000002</v>
      </c>
      <c r="O79">
        <v>317.19830000000002</v>
      </c>
      <c r="P79">
        <v>316.63709999999998</v>
      </c>
      <c r="Q79">
        <v>316.2586</v>
      </c>
      <c r="R79">
        <v>315.654</v>
      </c>
      <c r="S79">
        <v>315.13819999999998</v>
      </c>
      <c r="T79">
        <v>314.74689999999998</v>
      </c>
      <c r="U79">
        <v>314.1096</v>
      </c>
      <c r="V79">
        <v>313.72899999999998</v>
      </c>
      <c r="W79">
        <v>313.00450000000001</v>
      </c>
      <c r="X79">
        <v>312.62950000000001</v>
      </c>
      <c r="Y79">
        <v>312.1857</v>
      </c>
      <c r="Z79">
        <v>311.53519999999997</v>
      </c>
      <c r="AA79" t="str">
        <f t="shared" si="36"/>
        <v/>
      </c>
      <c r="AB79" t="str">
        <f>IF(OR(I79="V",I79="Calc"),ABS(CORREL(K79:AA79,K$1:AA$1)),"")</f>
        <v/>
      </c>
      <c r="AC79" t="str">
        <f t="shared" si="39"/>
        <v/>
      </c>
    </row>
    <row r="80" spans="1:29" x14ac:dyDescent="0.2">
      <c r="A80" t="s">
        <v>31</v>
      </c>
      <c r="B80">
        <v>0</v>
      </c>
      <c r="D80" t="s">
        <v>32</v>
      </c>
      <c r="E80">
        <v>0.92</v>
      </c>
      <c r="G80">
        <v>15</v>
      </c>
      <c r="H80" t="s">
        <v>267</v>
      </c>
      <c r="I80" t="s">
        <v>44</v>
      </c>
      <c r="J80">
        <v>2.2279</v>
      </c>
      <c r="K80">
        <v>4.7957999999999998</v>
      </c>
      <c r="L80">
        <v>3.2907999999999999</v>
      </c>
      <c r="M80">
        <v>4.9591000000000003</v>
      </c>
      <c r="N80">
        <v>5.1428000000000003</v>
      </c>
      <c r="O80">
        <v>4.2601000000000004</v>
      </c>
      <c r="P80">
        <v>4.4897</v>
      </c>
      <c r="Q80">
        <v>5.3263999999999996</v>
      </c>
      <c r="R80">
        <v>4.7907000000000002</v>
      </c>
      <c r="S80">
        <v>3.4590999999999998</v>
      </c>
      <c r="T80">
        <v>4.3621999999999996</v>
      </c>
      <c r="U80">
        <v>4.0713999999999997</v>
      </c>
      <c r="V80">
        <v>3.9540000000000002</v>
      </c>
      <c r="W80">
        <v>4.3731</v>
      </c>
      <c r="X80">
        <v>4.3621999999999996</v>
      </c>
      <c r="Y80">
        <v>3.5969000000000002</v>
      </c>
      <c r="Z80">
        <v>4.4386999999999999</v>
      </c>
      <c r="AA80" t="str">
        <f t="shared" si="36"/>
        <v/>
      </c>
      <c r="AB80" t="str">
        <f t="shared" ref="AB80:AB134" si="40">IF(OR(I80="V",I80="Calc"),ABS(CORREL(K80:AA80,K$1:AA$1)),"")</f>
        <v/>
      </c>
      <c r="AC80" t="str">
        <f t="shared" si="39"/>
        <v/>
      </c>
    </row>
    <row r="81" spans="1:29" x14ac:dyDescent="0.2">
      <c r="A81" t="s">
        <v>36</v>
      </c>
      <c r="B81">
        <v>0</v>
      </c>
      <c r="C81" t="s">
        <v>37</v>
      </c>
      <c r="D81" t="s">
        <v>38</v>
      </c>
      <c r="E81" t="s">
        <v>268</v>
      </c>
      <c r="G81">
        <v>15</v>
      </c>
      <c r="H81" t="s">
        <v>269</v>
      </c>
      <c r="I81" t="s">
        <v>22</v>
      </c>
      <c r="J81">
        <v>4.0305</v>
      </c>
      <c r="K81">
        <v>3.9586999999999999</v>
      </c>
      <c r="L81">
        <v>3.9169999999999998</v>
      </c>
      <c r="M81">
        <v>3.8788</v>
      </c>
      <c r="N81">
        <v>3.8428</v>
      </c>
      <c r="O81">
        <v>3.8048999999999999</v>
      </c>
      <c r="P81">
        <v>3.7637</v>
      </c>
      <c r="Q81">
        <v>3.7589000000000001</v>
      </c>
      <c r="R81">
        <v>3.7530999999999999</v>
      </c>
      <c r="S81">
        <v>3.7471999999999999</v>
      </c>
      <c r="T81">
        <v>3.7437</v>
      </c>
      <c r="U81">
        <v>3.7393999999999998</v>
      </c>
      <c r="V81">
        <v>3.7338</v>
      </c>
      <c r="W81">
        <v>3.7267000000000001</v>
      </c>
      <c r="X81">
        <v>3.7206000000000001</v>
      </c>
      <c r="Y81">
        <v>3.7155</v>
      </c>
      <c r="Z81">
        <v>3.7086999999999999</v>
      </c>
      <c r="AA81">
        <f t="shared" si="36"/>
        <v>-0.28829002514668894</v>
      </c>
      <c r="AB81">
        <f t="shared" si="40"/>
        <v>0.99769492993701825</v>
      </c>
      <c r="AC81">
        <f t="shared" si="39"/>
        <v>0.69764814061000824</v>
      </c>
    </row>
    <row r="82" spans="1:29" x14ac:dyDescent="0.2">
      <c r="A82" t="s">
        <v>41</v>
      </c>
      <c r="B82">
        <v>0</v>
      </c>
      <c r="C82" t="s">
        <v>42</v>
      </c>
      <c r="D82" t="s">
        <v>43</v>
      </c>
      <c r="E82">
        <v>-1.9348000000000001</v>
      </c>
      <c r="F82" t="s">
        <v>44</v>
      </c>
      <c r="G82">
        <v>15</v>
      </c>
      <c r="H82" t="s">
        <v>45</v>
      </c>
      <c r="I82" t="s">
        <v>262</v>
      </c>
      <c r="J82">
        <v>-6.0900000000000003E-2</v>
      </c>
      <c r="K82">
        <v>-0.34770000000000001</v>
      </c>
      <c r="L82">
        <v>-0.30149999999999999</v>
      </c>
      <c r="M82">
        <v>-0.2266</v>
      </c>
      <c r="N82">
        <v>-0.2094</v>
      </c>
      <c r="O82">
        <v>-0.2767</v>
      </c>
      <c r="P82">
        <v>-0.19700000000000001</v>
      </c>
      <c r="Q82">
        <v>-9.1999999999999998E-2</v>
      </c>
      <c r="R82">
        <v>-6.6299999999999998E-2</v>
      </c>
      <c r="S82">
        <v>-6.2E-2</v>
      </c>
      <c r="T82">
        <v>-6.3200000000000006E-2</v>
      </c>
      <c r="U82">
        <v>-7.1999999999999995E-2</v>
      </c>
      <c r="V82">
        <v>-9.6799999999999997E-2</v>
      </c>
      <c r="W82">
        <v>-3.73E-2</v>
      </c>
      <c r="X82">
        <v>-7.3300000000000004E-2</v>
      </c>
      <c r="Y82">
        <v>-7.2499999999999995E-2</v>
      </c>
      <c r="Z82">
        <v>-1.2999999999999999E-2</v>
      </c>
      <c r="AA82" t="str">
        <f t="shared" si="36"/>
        <v/>
      </c>
      <c r="AB82" t="str">
        <f t="shared" si="40"/>
        <v/>
      </c>
      <c r="AC82" t="str">
        <f t="shared" si="39"/>
        <v/>
      </c>
    </row>
    <row r="83" spans="1:29" x14ac:dyDescent="0.2">
      <c r="A83" t="s">
        <v>47</v>
      </c>
      <c r="B83">
        <v>2</v>
      </c>
      <c r="C83" t="s">
        <v>48</v>
      </c>
      <c r="D83" t="s">
        <v>49</v>
      </c>
      <c r="E83">
        <v>1.44E-2</v>
      </c>
      <c r="G83">
        <v>15</v>
      </c>
      <c r="H83" t="s">
        <v>289</v>
      </c>
      <c r="I83" t="s">
        <v>289</v>
      </c>
      <c r="J83">
        <f>(J81-$J81)*80/($Z81-$J81)</f>
        <v>0</v>
      </c>
      <c r="K83">
        <f t="shared" ref="K83:Z83" si="41">(K81-$J81)*80/($Z81-$J81)</f>
        <v>17.849596022374161</v>
      </c>
      <c r="L83">
        <f t="shared" si="41"/>
        <v>28.216283405842169</v>
      </c>
      <c r="M83">
        <f t="shared" si="41"/>
        <v>37.712865133623346</v>
      </c>
      <c r="N83">
        <f t="shared" si="41"/>
        <v>46.662523306401475</v>
      </c>
      <c r="O83">
        <f t="shared" si="41"/>
        <v>56.084524549409565</v>
      </c>
      <c r="P83">
        <f t="shared" si="41"/>
        <v>66.326911124922276</v>
      </c>
      <c r="Q83">
        <f t="shared" si="41"/>
        <v>67.520198881292671</v>
      </c>
      <c r="R83">
        <f t="shared" si="41"/>
        <v>68.962088253573654</v>
      </c>
      <c r="S83">
        <f t="shared" si="41"/>
        <v>70.42883778744563</v>
      </c>
      <c r="T83">
        <f t="shared" si="41"/>
        <v>71.298943443132345</v>
      </c>
      <c r="U83">
        <f t="shared" si="41"/>
        <v>72.36793039154756</v>
      </c>
      <c r="V83">
        <f t="shared" si="41"/>
        <v>73.760099440646329</v>
      </c>
      <c r="W83">
        <f t="shared" si="41"/>
        <v>75.525170913610879</v>
      </c>
      <c r="X83">
        <f t="shared" si="41"/>
        <v>77.041640770664955</v>
      </c>
      <c r="Y83">
        <f t="shared" si="41"/>
        <v>78.309509011808544</v>
      </c>
      <c r="Z83">
        <f t="shared" si="41"/>
        <v>80</v>
      </c>
      <c r="AA83">
        <f t="shared" si="36"/>
        <v>71.669366102346515</v>
      </c>
      <c r="AB83">
        <f t="shared" si="40"/>
        <v>0.99769492993701792</v>
      </c>
      <c r="AC83" t="str">
        <f t="shared" si="39"/>
        <v/>
      </c>
    </row>
    <row r="84" spans="1:29" x14ac:dyDescent="0.2">
      <c r="AA84" t="str">
        <f t="shared" si="36"/>
        <v/>
      </c>
      <c r="AB84" t="str">
        <f t="shared" si="40"/>
        <v/>
      </c>
      <c r="AC84" t="str">
        <f t="shared" si="39"/>
        <v/>
      </c>
    </row>
    <row r="85" spans="1:29" x14ac:dyDescent="0.2">
      <c r="A85" s="2" t="s">
        <v>273</v>
      </c>
      <c r="B85" s="2"/>
      <c r="C85" s="2"/>
      <c r="AA85" t="str">
        <f t="shared" si="36"/>
        <v/>
      </c>
      <c r="AB85" t="str">
        <f t="shared" si="40"/>
        <v/>
      </c>
      <c r="AC85" t="str">
        <f t="shared" si="39"/>
        <v/>
      </c>
    </row>
    <row r="86" spans="1:29" x14ac:dyDescent="0.2">
      <c r="A86" t="s">
        <v>109</v>
      </c>
      <c r="B86" t="s">
        <v>2</v>
      </c>
      <c r="C86" t="s">
        <v>50</v>
      </c>
      <c r="D86" t="s">
        <v>4</v>
      </c>
      <c r="E86" t="s">
        <v>5</v>
      </c>
      <c r="G86" t="s">
        <v>6</v>
      </c>
      <c r="H86" t="s">
        <v>7</v>
      </c>
      <c r="I86" t="s">
        <v>8</v>
      </c>
      <c r="J86">
        <v>1</v>
      </c>
      <c r="K86">
        <v>2</v>
      </c>
      <c r="L86">
        <v>3</v>
      </c>
      <c r="M86">
        <v>4</v>
      </c>
      <c r="N86">
        <v>5</v>
      </c>
      <c r="O86">
        <v>6</v>
      </c>
      <c r="P86">
        <v>7</v>
      </c>
      <c r="Q86">
        <v>8</v>
      </c>
      <c r="R86">
        <v>9</v>
      </c>
      <c r="S86">
        <v>10</v>
      </c>
      <c r="T86">
        <v>11</v>
      </c>
      <c r="U86">
        <v>12</v>
      </c>
      <c r="V86">
        <v>13</v>
      </c>
      <c r="W86">
        <v>14</v>
      </c>
      <c r="X86">
        <v>15</v>
      </c>
      <c r="Y86">
        <v>16</v>
      </c>
      <c r="Z86">
        <v>17</v>
      </c>
      <c r="AA86" t="str">
        <f t="shared" si="36"/>
        <v/>
      </c>
      <c r="AB86" t="str">
        <f t="shared" si="40"/>
        <v/>
      </c>
      <c r="AC86" t="str">
        <f t="shared" si="39"/>
        <v/>
      </c>
    </row>
    <row r="87" spans="1:29" x14ac:dyDescent="0.2">
      <c r="A87" t="s">
        <v>9</v>
      </c>
      <c r="D87" t="s">
        <v>11</v>
      </c>
      <c r="E87">
        <v>15.0009</v>
      </c>
      <c r="F87" t="s">
        <v>12</v>
      </c>
      <c r="G87">
        <v>15</v>
      </c>
      <c r="H87" t="s">
        <v>13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tr">
        <f t="shared" si="36"/>
        <v/>
      </c>
      <c r="AB87" t="str">
        <f t="shared" si="40"/>
        <v/>
      </c>
      <c r="AC87" t="str">
        <f t="shared" si="39"/>
        <v/>
      </c>
    </row>
    <row r="88" spans="1:29" x14ac:dyDescent="0.2">
      <c r="A88" t="s">
        <v>14</v>
      </c>
      <c r="D88" t="s">
        <v>16</v>
      </c>
      <c r="E88">
        <v>289.02</v>
      </c>
      <c r="F88" t="s">
        <v>17</v>
      </c>
      <c r="G88">
        <v>15</v>
      </c>
      <c r="H88" t="s">
        <v>18</v>
      </c>
      <c r="J88" s="1">
        <v>9.3032407407407411E-2</v>
      </c>
      <c r="K88" s="1">
        <v>9.4594907407407405E-2</v>
      </c>
      <c r="L88" s="1">
        <v>9.5821759259259245E-2</v>
      </c>
      <c r="M88" s="1">
        <v>9.7418981481481481E-2</v>
      </c>
      <c r="N88" s="1">
        <v>9.8854166666666674E-2</v>
      </c>
      <c r="O88" s="1">
        <v>0.10012731481481481</v>
      </c>
      <c r="P88" s="1">
        <v>0.10148148148148149</v>
      </c>
      <c r="Q88" s="1">
        <v>0.10304398148148149</v>
      </c>
      <c r="R88" s="1">
        <v>0.10456018518518519</v>
      </c>
      <c r="S88" s="1">
        <v>0.10591435185185184</v>
      </c>
      <c r="T88" s="1">
        <v>0.10734953703703703</v>
      </c>
      <c r="U88" s="1">
        <v>0.10881944444444445</v>
      </c>
      <c r="V88" s="1">
        <v>0.11034722222222222</v>
      </c>
      <c r="W88" s="1">
        <v>0.11157407407407406</v>
      </c>
      <c r="X88" s="1">
        <v>0.11309027777777779</v>
      </c>
      <c r="Y88" s="1">
        <v>0.11431712962962963</v>
      </c>
      <c r="Z88" s="1">
        <v>0.1156712962962963</v>
      </c>
      <c r="AA88" t="str">
        <f t="shared" si="36"/>
        <v/>
      </c>
      <c r="AB88" t="str">
        <f t="shared" si="40"/>
        <v/>
      </c>
      <c r="AC88" t="str">
        <f t="shared" si="39"/>
        <v/>
      </c>
    </row>
    <row r="89" spans="1:29" x14ac:dyDescent="0.2">
      <c r="A89" t="s">
        <v>19</v>
      </c>
      <c r="B89">
        <v>20</v>
      </c>
      <c r="D89" t="s">
        <v>21</v>
      </c>
      <c r="E89">
        <v>1.4171</v>
      </c>
      <c r="F89" t="s">
        <v>22</v>
      </c>
      <c r="G89">
        <v>15</v>
      </c>
      <c r="H89" t="s">
        <v>23</v>
      </c>
      <c r="J89" s="1">
        <v>9.3206018518518521E-2</v>
      </c>
      <c r="K89" s="1">
        <v>9.4675925925925927E-2</v>
      </c>
      <c r="L89" s="1">
        <v>9.5868055555555554E-2</v>
      </c>
      <c r="M89" s="1">
        <v>9.746527777777779E-2</v>
      </c>
      <c r="N89" s="1">
        <v>9.9027777777777784E-2</v>
      </c>
      <c r="O89" s="1">
        <v>0.10025462962962962</v>
      </c>
      <c r="P89" s="1">
        <v>0.10160879629629631</v>
      </c>
      <c r="Q89" s="1">
        <v>0.10312500000000001</v>
      </c>
      <c r="R89" s="1">
        <v>0.10464120370370371</v>
      </c>
      <c r="S89" s="1">
        <v>0.10615740740740741</v>
      </c>
      <c r="T89" s="1">
        <v>0.10747685185185185</v>
      </c>
      <c r="U89" s="1">
        <v>0.10891203703703704</v>
      </c>
      <c r="V89" s="1">
        <v>0.11038194444444445</v>
      </c>
      <c r="W89" s="1">
        <v>0.1116550925925926</v>
      </c>
      <c r="X89" s="1">
        <v>0.11312499999999999</v>
      </c>
      <c r="Y89" s="1">
        <v>0.11436342592592592</v>
      </c>
      <c r="Z89" s="1">
        <v>0.11571759259259258</v>
      </c>
      <c r="AA89" t="str">
        <f t="shared" si="36"/>
        <v/>
      </c>
      <c r="AB89" t="str">
        <f t="shared" si="40"/>
        <v/>
      </c>
      <c r="AC89" t="str">
        <f t="shared" si="39"/>
        <v/>
      </c>
    </row>
    <row r="90" spans="1:29" x14ac:dyDescent="0.2">
      <c r="A90" t="s">
        <v>24</v>
      </c>
      <c r="D90" t="s">
        <v>25</v>
      </c>
      <c r="E90">
        <v>0.1</v>
      </c>
      <c r="F90" t="s">
        <v>22</v>
      </c>
      <c r="G90">
        <v>15</v>
      </c>
      <c r="H90" t="s">
        <v>26</v>
      </c>
      <c r="J90">
        <v>7</v>
      </c>
      <c r="K90">
        <v>4</v>
      </c>
      <c r="L90">
        <v>2</v>
      </c>
      <c r="M90">
        <v>2</v>
      </c>
      <c r="N90">
        <v>7</v>
      </c>
      <c r="O90">
        <v>5</v>
      </c>
      <c r="P90">
        <v>5</v>
      </c>
      <c r="Q90">
        <v>3</v>
      </c>
      <c r="R90">
        <v>4</v>
      </c>
      <c r="S90">
        <v>11</v>
      </c>
      <c r="T90">
        <v>5</v>
      </c>
      <c r="U90">
        <v>3</v>
      </c>
      <c r="V90">
        <v>2</v>
      </c>
      <c r="W90">
        <v>4</v>
      </c>
      <c r="X90">
        <v>2</v>
      </c>
      <c r="Y90">
        <v>2</v>
      </c>
      <c r="Z90">
        <v>1</v>
      </c>
      <c r="AA90" t="str">
        <f t="shared" si="36"/>
        <v/>
      </c>
      <c r="AB90" t="str">
        <f t="shared" si="40"/>
        <v/>
      </c>
      <c r="AC90" t="str">
        <f t="shared" si="39"/>
        <v/>
      </c>
    </row>
    <row r="91" spans="1:29" x14ac:dyDescent="0.2">
      <c r="A91" t="s">
        <v>27</v>
      </c>
      <c r="B91">
        <v>0</v>
      </c>
      <c r="D91" t="s">
        <v>28</v>
      </c>
      <c r="E91">
        <v>101</v>
      </c>
      <c r="F91" t="s">
        <v>29</v>
      </c>
      <c r="G91">
        <v>15</v>
      </c>
      <c r="H91" t="s">
        <v>52</v>
      </c>
      <c r="I91" t="s">
        <v>17</v>
      </c>
      <c r="J91">
        <v>311.25760000000002</v>
      </c>
      <c r="K91">
        <v>310.99900000000002</v>
      </c>
      <c r="L91">
        <v>310.87830000000002</v>
      </c>
      <c r="M91">
        <v>310.49430000000001</v>
      </c>
      <c r="N91">
        <v>310.21370000000002</v>
      </c>
      <c r="O91">
        <v>309.89080000000001</v>
      </c>
      <c r="P91">
        <v>309.64940000000001</v>
      </c>
      <c r="Q91">
        <v>309.32029999999997</v>
      </c>
      <c r="R91">
        <v>309.01850000000002</v>
      </c>
      <c r="S91">
        <v>308.74770000000001</v>
      </c>
      <c r="T91">
        <v>308.42059999999998</v>
      </c>
      <c r="U91">
        <v>308.14260000000002</v>
      </c>
      <c r="V91">
        <v>307.7842</v>
      </c>
      <c r="W91">
        <v>307.50990000000002</v>
      </c>
      <c r="X91">
        <v>307.20269999999999</v>
      </c>
      <c r="Y91">
        <v>306.82960000000003</v>
      </c>
      <c r="Z91">
        <v>306.62119999999999</v>
      </c>
      <c r="AA91" t="str">
        <f t="shared" si="36"/>
        <v/>
      </c>
      <c r="AB91" t="str">
        <f t="shared" si="40"/>
        <v/>
      </c>
      <c r="AC91" t="str">
        <f t="shared" si="39"/>
        <v/>
      </c>
    </row>
    <row r="92" spans="1:29" x14ac:dyDescent="0.2">
      <c r="A92" t="s">
        <v>31</v>
      </c>
      <c r="B92">
        <v>0</v>
      </c>
      <c r="D92" t="s">
        <v>32</v>
      </c>
      <c r="E92">
        <v>0.92</v>
      </c>
      <c r="G92">
        <v>15</v>
      </c>
      <c r="H92" t="s">
        <v>270</v>
      </c>
      <c r="I92" t="s">
        <v>44</v>
      </c>
      <c r="J92">
        <v>2.5078999999999998</v>
      </c>
      <c r="K92">
        <v>1.4262999999999999</v>
      </c>
      <c r="L92">
        <v>2.0847000000000002</v>
      </c>
      <c r="M92">
        <v>1.9749000000000001</v>
      </c>
      <c r="N92">
        <v>2.4138000000000002</v>
      </c>
      <c r="O92">
        <v>2.5015999999999998</v>
      </c>
      <c r="P92">
        <v>2.1065999999999998</v>
      </c>
      <c r="Q92">
        <v>2.6333000000000002</v>
      </c>
      <c r="R92">
        <v>2.1943999999999999</v>
      </c>
      <c r="S92">
        <v>0.79800000000000004</v>
      </c>
      <c r="T92">
        <v>2.3260000000000001</v>
      </c>
      <c r="U92">
        <v>2.1943999999999999</v>
      </c>
      <c r="V92">
        <v>2.5234999999999999</v>
      </c>
      <c r="W92">
        <v>2.4138000000000002</v>
      </c>
      <c r="X92">
        <v>2.7429999999999999</v>
      </c>
      <c r="Y92">
        <v>2.1943999999999999</v>
      </c>
      <c r="Z92">
        <v>2.4138000000000002</v>
      </c>
      <c r="AA92" t="str">
        <f t="shared" si="36"/>
        <v/>
      </c>
      <c r="AB92" t="str">
        <f t="shared" si="40"/>
        <v/>
      </c>
      <c r="AC92" t="str">
        <f t="shared" si="39"/>
        <v/>
      </c>
    </row>
    <row r="93" spans="1:29" x14ac:dyDescent="0.2">
      <c r="A93" t="s">
        <v>36</v>
      </c>
      <c r="B93">
        <v>0</v>
      </c>
      <c r="C93" t="s">
        <v>37</v>
      </c>
      <c r="D93" t="s">
        <v>38</v>
      </c>
      <c r="E93" t="s">
        <v>268</v>
      </c>
      <c r="G93">
        <v>15</v>
      </c>
      <c r="H93" t="s">
        <v>271</v>
      </c>
      <c r="I93" t="s">
        <v>22</v>
      </c>
      <c r="J93">
        <v>5.3327999999999998</v>
      </c>
      <c r="K93">
        <v>5.2024999999999997</v>
      </c>
      <c r="L93">
        <v>5.1330999999999998</v>
      </c>
      <c r="M93">
        <v>5.0613999999999999</v>
      </c>
      <c r="N93">
        <v>4.9877000000000002</v>
      </c>
      <c r="O93">
        <v>4.9173999999999998</v>
      </c>
      <c r="P93">
        <v>4.8426999999999998</v>
      </c>
      <c r="Q93">
        <v>4.8319000000000001</v>
      </c>
      <c r="R93">
        <v>4.8205</v>
      </c>
      <c r="S93">
        <v>4.8068</v>
      </c>
      <c r="T93">
        <v>4.7976000000000001</v>
      </c>
      <c r="U93">
        <v>4.7858000000000001</v>
      </c>
      <c r="V93">
        <v>4.7735000000000003</v>
      </c>
      <c r="W93">
        <v>4.7603999999999997</v>
      </c>
      <c r="X93">
        <v>4.7474999999999996</v>
      </c>
      <c r="Y93">
        <v>4.7356999999999996</v>
      </c>
      <c r="Z93">
        <v>4.7244999999999999</v>
      </c>
      <c r="AA93">
        <f t="shared" si="36"/>
        <v>-0.54944752724224621</v>
      </c>
      <c r="AB93">
        <f t="shared" si="40"/>
        <v>0.99929257122082893</v>
      </c>
      <c r="AC93">
        <f t="shared" si="39"/>
        <v>0.6919450559878102</v>
      </c>
    </row>
    <row r="94" spans="1:29" x14ac:dyDescent="0.2">
      <c r="A94" t="s">
        <v>41</v>
      </c>
      <c r="B94">
        <v>0</v>
      </c>
      <c r="C94" t="s">
        <v>42</v>
      </c>
      <c r="D94" t="s">
        <v>43</v>
      </c>
      <c r="E94">
        <v>-2</v>
      </c>
      <c r="F94" t="s">
        <v>44</v>
      </c>
      <c r="G94">
        <v>15</v>
      </c>
      <c r="H94" t="s">
        <v>55</v>
      </c>
      <c r="I94" t="s">
        <v>262</v>
      </c>
      <c r="J94">
        <v>-1.1299999999999999E-2</v>
      </c>
      <c r="K94">
        <v>-0.97150000000000003</v>
      </c>
      <c r="L94">
        <v>-1.1105</v>
      </c>
      <c r="M94">
        <v>-0.63100000000000001</v>
      </c>
      <c r="N94">
        <v>-0.43030000000000002</v>
      </c>
      <c r="O94">
        <v>-0.88580000000000003</v>
      </c>
      <c r="P94">
        <v>-1.0296000000000001</v>
      </c>
      <c r="Q94">
        <v>-0.12429999999999999</v>
      </c>
      <c r="R94">
        <v>-7.0000000000000007E-2</v>
      </c>
      <c r="S94">
        <v>-6.6699999999999995E-2</v>
      </c>
      <c r="T94">
        <v>-5.62E-2</v>
      </c>
      <c r="U94">
        <v>-7.4300000000000005E-2</v>
      </c>
      <c r="V94">
        <v>-6.8500000000000005E-2</v>
      </c>
      <c r="W94">
        <v>-0.1067</v>
      </c>
      <c r="X94">
        <v>-5.2999999999999999E-2</v>
      </c>
      <c r="Y94">
        <v>-0.1545</v>
      </c>
      <c r="Z94">
        <v>-0.14299999999999999</v>
      </c>
      <c r="AA94" t="str">
        <f t="shared" si="36"/>
        <v/>
      </c>
      <c r="AB94" t="str">
        <f t="shared" si="40"/>
        <v/>
      </c>
      <c r="AC94" t="str">
        <f t="shared" si="39"/>
        <v/>
      </c>
    </row>
    <row r="95" spans="1:29" x14ac:dyDescent="0.2">
      <c r="A95" t="s">
        <v>47</v>
      </c>
      <c r="B95">
        <v>2</v>
      </c>
      <c r="C95" t="s">
        <v>48</v>
      </c>
      <c r="D95" t="s">
        <v>49</v>
      </c>
      <c r="E95">
        <v>2.5000000000000001E-2</v>
      </c>
      <c r="G95">
        <v>15</v>
      </c>
      <c r="H95" t="s">
        <v>289</v>
      </c>
      <c r="I95" t="s">
        <v>289</v>
      </c>
      <c r="J95">
        <f>(J93-$J93)*80/($Z93-$J93)</f>
        <v>0</v>
      </c>
      <c r="K95">
        <f t="shared" ref="K95:Z95" si="42">(K93-$J93)*80/($Z93-$J93)</f>
        <v>17.136281440078925</v>
      </c>
      <c r="L95">
        <f t="shared" si="42"/>
        <v>26.263356896268295</v>
      </c>
      <c r="M95">
        <f t="shared" si="42"/>
        <v>35.692914680256443</v>
      </c>
      <c r="N95">
        <f t="shared" si="42"/>
        <v>45.385500575373939</v>
      </c>
      <c r="O95">
        <f t="shared" si="42"/>
        <v>54.630938681571607</v>
      </c>
      <c r="P95">
        <f t="shared" si="42"/>
        <v>64.455038632253832</v>
      </c>
      <c r="Q95">
        <f t="shared" si="42"/>
        <v>65.875390432352432</v>
      </c>
      <c r="R95">
        <f t="shared" si="42"/>
        <v>67.374650665789886</v>
      </c>
      <c r="S95">
        <f t="shared" si="42"/>
        <v>69.176393227026125</v>
      </c>
      <c r="T95">
        <f t="shared" si="42"/>
        <v>70.386322538221251</v>
      </c>
      <c r="U95">
        <f t="shared" si="42"/>
        <v>71.938188393884573</v>
      </c>
      <c r="V95">
        <f t="shared" si="42"/>
        <v>73.555811277330207</v>
      </c>
      <c r="W95">
        <f t="shared" si="42"/>
        <v>75.278645405227707</v>
      </c>
      <c r="X95">
        <f t="shared" si="42"/>
        <v>76.975176722012208</v>
      </c>
      <c r="Y95">
        <f t="shared" si="42"/>
        <v>78.52704257767553</v>
      </c>
      <c r="Z95">
        <f t="shared" si="42"/>
        <v>80</v>
      </c>
      <c r="AA95">
        <f t="shared" si="36"/>
        <v>72.260072627617461</v>
      </c>
      <c r="AB95">
        <f t="shared" si="40"/>
        <v>0.99929257122082882</v>
      </c>
      <c r="AC95" t="str">
        <f t="shared" si="39"/>
        <v/>
      </c>
    </row>
    <row r="96" spans="1:29" x14ac:dyDescent="0.2">
      <c r="AA96" t="str">
        <f t="shared" si="36"/>
        <v/>
      </c>
      <c r="AB96" t="str">
        <f t="shared" si="40"/>
        <v/>
      </c>
      <c r="AC96" t="str">
        <f t="shared" si="39"/>
        <v/>
      </c>
    </row>
    <row r="97" spans="1:29" x14ac:dyDescent="0.2">
      <c r="A97" s="2" t="s">
        <v>274</v>
      </c>
      <c r="B97" s="2"/>
      <c r="C97" s="2"/>
      <c r="AA97" t="str">
        <f t="shared" si="36"/>
        <v/>
      </c>
      <c r="AB97" t="str">
        <f t="shared" si="40"/>
        <v/>
      </c>
      <c r="AC97" t="str">
        <f t="shared" si="39"/>
        <v/>
      </c>
    </row>
    <row r="98" spans="1:29" x14ac:dyDescent="0.2">
      <c r="A98" t="s">
        <v>109</v>
      </c>
      <c r="B98" t="s">
        <v>66</v>
      </c>
      <c r="C98" t="s">
        <v>67</v>
      </c>
      <c r="D98" t="s">
        <v>4</v>
      </c>
      <c r="E98" t="s">
        <v>5</v>
      </c>
      <c r="G98" t="s">
        <v>6</v>
      </c>
      <c r="H98" t="s">
        <v>7</v>
      </c>
      <c r="I98" t="s">
        <v>8</v>
      </c>
      <c r="J98">
        <v>1</v>
      </c>
      <c r="K98">
        <v>2</v>
      </c>
      <c r="L98">
        <v>3</v>
      </c>
      <c r="M98">
        <v>4</v>
      </c>
      <c r="N98">
        <v>5</v>
      </c>
      <c r="O98">
        <v>6</v>
      </c>
      <c r="P98">
        <v>7</v>
      </c>
      <c r="Q98">
        <v>8</v>
      </c>
      <c r="R98">
        <v>9</v>
      </c>
      <c r="S98">
        <v>10</v>
      </c>
      <c r="T98">
        <v>11</v>
      </c>
      <c r="U98">
        <v>12</v>
      </c>
      <c r="V98">
        <v>13</v>
      </c>
      <c r="W98">
        <v>14</v>
      </c>
      <c r="X98">
        <v>15</v>
      </c>
      <c r="Y98">
        <v>16</v>
      </c>
      <c r="Z98">
        <v>17</v>
      </c>
      <c r="AA98" t="str">
        <f t="shared" si="36"/>
        <v/>
      </c>
      <c r="AB98" t="str">
        <f t="shared" si="40"/>
        <v/>
      </c>
      <c r="AC98" t="str">
        <f t="shared" si="39"/>
        <v/>
      </c>
    </row>
    <row r="99" spans="1:29" x14ac:dyDescent="0.2">
      <c r="A99" t="s">
        <v>9</v>
      </c>
      <c r="D99" t="s">
        <v>11</v>
      </c>
      <c r="E99">
        <v>15.0002</v>
      </c>
      <c r="F99" t="s">
        <v>12</v>
      </c>
      <c r="G99">
        <v>15</v>
      </c>
      <c r="H99" t="s">
        <v>13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t="str">
        <f t="shared" si="36"/>
        <v/>
      </c>
      <c r="AB99" t="str">
        <f t="shared" si="40"/>
        <v/>
      </c>
      <c r="AC99" t="str">
        <f t="shared" si="39"/>
        <v/>
      </c>
    </row>
    <row r="100" spans="1:29" x14ac:dyDescent="0.2">
      <c r="A100" t="s">
        <v>14</v>
      </c>
      <c r="D100" t="s">
        <v>16</v>
      </c>
      <c r="E100">
        <v>289.02</v>
      </c>
      <c r="F100" t="s">
        <v>17</v>
      </c>
      <c r="G100">
        <v>15</v>
      </c>
      <c r="H100" t="s">
        <v>18</v>
      </c>
      <c r="J100" s="1">
        <v>9.2881944444444434E-2</v>
      </c>
      <c r="K100" s="1">
        <v>9.493055555555556E-2</v>
      </c>
      <c r="L100" s="1">
        <v>9.6203703703703694E-2</v>
      </c>
      <c r="M100" s="1">
        <v>9.7812500000000011E-2</v>
      </c>
      <c r="N100" s="1">
        <v>9.9224537037037042E-2</v>
      </c>
      <c r="O100" s="1">
        <v>0.10060185185185185</v>
      </c>
      <c r="P100" s="1">
        <v>0.10196759259259258</v>
      </c>
      <c r="Q100" s="1">
        <v>0.10355324074074074</v>
      </c>
      <c r="R100" s="1">
        <v>0.10491898148148149</v>
      </c>
      <c r="S100" s="1">
        <v>0.10626157407407406</v>
      </c>
      <c r="T100" s="1">
        <v>0.10758101851851852</v>
      </c>
      <c r="U100" s="1">
        <v>0.10892361111111111</v>
      </c>
      <c r="V100" s="1">
        <v>0.1105324074074074</v>
      </c>
      <c r="W100" s="1">
        <v>0.11195601851851851</v>
      </c>
      <c r="X100" s="1">
        <v>0.11332175925925925</v>
      </c>
      <c r="Y100" s="1">
        <v>0.11471064814814814</v>
      </c>
      <c r="Z100" s="1">
        <v>0.11618055555555555</v>
      </c>
      <c r="AA100" t="str">
        <f t="shared" si="36"/>
        <v/>
      </c>
      <c r="AB100" t="str">
        <f t="shared" si="40"/>
        <v/>
      </c>
      <c r="AC100" t="str">
        <f t="shared" si="39"/>
        <v/>
      </c>
    </row>
    <row r="101" spans="1:29" x14ac:dyDescent="0.2">
      <c r="A101" t="s">
        <v>19</v>
      </c>
      <c r="B101">
        <v>20</v>
      </c>
      <c r="D101" t="s">
        <v>21</v>
      </c>
      <c r="E101">
        <v>1.2791999999999999</v>
      </c>
      <c r="F101" t="s">
        <v>22</v>
      </c>
      <c r="G101">
        <v>15</v>
      </c>
      <c r="H101" t="s">
        <v>23</v>
      </c>
      <c r="J101" s="1">
        <v>9.3043981481481478E-2</v>
      </c>
      <c r="K101" s="1">
        <v>9.5046296296296295E-2</v>
      </c>
      <c r="L101" s="1">
        <v>9.6296296296296283E-2</v>
      </c>
      <c r="M101" s="1">
        <v>9.7905092592592599E-2</v>
      </c>
      <c r="N101" s="1">
        <v>9.9328703703703711E-2</v>
      </c>
      <c r="O101" s="1">
        <v>0.10071759259259259</v>
      </c>
      <c r="P101" s="1">
        <v>0.10208333333333335</v>
      </c>
      <c r="Q101" s="1">
        <v>0.10359953703703705</v>
      </c>
      <c r="R101" s="1">
        <v>0.10494212962962964</v>
      </c>
      <c r="S101" s="1">
        <v>0.10633101851851852</v>
      </c>
      <c r="T101" s="1">
        <v>0.10765046296296295</v>
      </c>
      <c r="U101" s="1">
        <v>0.10899305555555555</v>
      </c>
      <c r="V101" s="1">
        <v>0.11061342592592593</v>
      </c>
      <c r="W101" s="1">
        <v>0.11202546296296297</v>
      </c>
      <c r="X101" s="1">
        <v>0.11341435185185185</v>
      </c>
      <c r="Y101" s="1">
        <v>0.11481481481481481</v>
      </c>
      <c r="Z101" s="1">
        <v>0.11622685185185185</v>
      </c>
      <c r="AA101" t="str">
        <f t="shared" si="36"/>
        <v/>
      </c>
      <c r="AB101" t="str">
        <f t="shared" si="40"/>
        <v/>
      </c>
      <c r="AC101" t="str">
        <f t="shared" si="39"/>
        <v/>
      </c>
    </row>
    <row r="102" spans="1:29" x14ac:dyDescent="0.2">
      <c r="A102" t="s">
        <v>24</v>
      </c>
      <c r="D102" t="s">
        <v>25</v>
      </c>
      <c r="E102">
        <v>0</v>
      </c>
      <c r="F102" t="s">
        <v>22</v>
      </c>
      <c r="G102">
        <v>15</v>
      </c>
      <c r="H102" t="s">
        <v>26</v>
      </c>
      <c r="J102">
        <v>7</v>
      </c>
      <c r="K102">
        <v>6</v>
      </c>
      <c r="L102">
        <v>5</v>
      </c>
      <c r="M102">
        <v>4</v>
      </c>
      <c r="N102">
        <v>4</v>
      </c>
      <c r="O102">
        <v>6</v>
      </c>
      <c r="P102">
        <v>6</v>
      </c>
      <c r="Q102">
        <v>2</v>
      </c>
      <c r="R102">
        <v>1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4</v>
      </c>
      <c r="Y102">
        <v>4</v>
      </c>
      <c r="Z102">
        <v>3</v>
      </c>
      <c r="AA102" t="str">
        <f t="shared" si="36"/>
        <v/>
      </c>
      <c r="AB102" t="str">
        <f t="shared" si="40"/>
        <v/>
      </c>
      <c r="AC102" t="str">
        <f t="shared" si="39"/>
        <v/>
      </c>
    </row>
    <row r="103" spans="1:29" x14ac:dyDescent="0.2">
      <c r="A103" t="s">
        <v>27</v>
      </c>
      <c r="B103">
        <v>0</v>
      </c>
      <c r="D103" t="s">
        <v>28</v>
      </c>
      <c r="E103">
        <v>101</v>
      </c>
      <c r="F103" t="s">
        <v>29</v>
      </c>
      <c r="G103">
        <v>15</v>
      </c>
      <c r="H103" t="s">
        <v>70</v>
      </c>
      <c r="I103" t="s">
        <v>17</v>
      </c>
      <c r="J103">
        <v>316.15989999999999</v>
      </c>
      <c r="K103">
        <v>315.79140000000001</v>
      </c>
      <c r="L103">
        <v>315.56470000000002</v>
      </c>
      <c r="M103">
        <v>315.25290000000001</v>
      </c>
      <c r="N103">
        <v>314.94220000000001</v>
      </c>
      <c r="O103">
        <v>314.71440000000001</v>
      </c>
      <c r="P103">
        <v>314.46589999999998</v>
      </c>
      <c r="Q103">
        <v>314.08929999999998</v>
      </c>
      <c r="R103">
        <v>313.80689999999998</v>
      </c>
      <c r="S103">
        <v>313.51310000000001</v>
      </c>
      <c r="T103">
        <v>313.21940000000001</v>
      </c>
      <c r="U103">
        <v>312.85039999999998</v>
      </c>
      <c r="V103">
        <v>312.62439999999998</v>
      </c>
      <c r="W103">
        <v>312.25540000000001</v>
      </c>
      <c r="X103">
        <v>312.05020000000002</v>
      </c>
      <c r="Y103">
        <v>311.73950000000002</v>
      </c>
      <c r="Z103">
        <v>311.36669999999998</v>
      </c>
      <c r="AA103" t="str">
        <f t="shared" si="36"/>
        <v/>
      </c>
      <c r="AB103" t="str">
        <f t="shared" si="40"/>
        <v/>
      </c>
      <c r="AC103" t="str">
        <f t="shared" si="39"/>
        <v/>
      </c>
    </row>
    <row r="104" spans="1:29" x14ac:dyDescent="0.2">
      <c r="A104" t="s">
        <v>31</v>
      </c>
      <c r="B104">
        <v>0</v>
      </c>
      <c r="D104" t="s">
        <v>32</v>
      </c>
      <c r="E104">
        <v>0.92</v>
      </c>
      <c r="G104">
        <v>15</v>
      </c>
      <c r="H104" t="s">
        <v>275</v>
      </c>
      <c r="I104" t="s">
        <v>44</v>
      </c>
      <c r="J104">
        <v>1.6138999999999999</v>
      </c>
      <c r="K104">
        <v>1.5063</v>
      </c>
      <c r="L104">
        <v>1.5364</v>
      </c>
      <c r="M104">
        <v>2.7113</v>
      </c>
      <c r="N104">
        <v>2.7677999999999998</v>
      </c>
      <c r="O104">
        <v>2.2970000000000002</v>
      </c>
      <c r="P104">
        <v>2.41</v>
      </c>
      <c r="Q104">
        <v>2.0335000000000001</v>
      </c>
      <c r="R104">
        <v>2.2593999999999999</v>
      </c>
      <c r="S104">
        <v>1.8075000000000001</v>
      </c>
      <c r="T104">
        <v>2.6360000000000001</v>
      </c>
      <c r="U104">
        <v>2.9371999999999998</v>
      </c>
      <c r="V104">
        <v>2.3347000000000002</v>
      </c>
      <c r="W104">
        <v>2.4853000000000001</v>
      </c>
      <c r="X104">
        <v>2.0899000000000001</v>
      </c>
      <c r="Y104">
        <v>2.2029000000000001</v>
      </c>
      <c r="Z104">
        <v>2.9371999999999998</v>
      </c>
      <c r="AA104" t="str">
        <f t="shared" si="36"/>
        <v/>
      </c>
      <c r="AB104" t="str">
        <f t="shared" si="40"/>
        <v/>
      </c>
      <c r="AC104" t="str">
        <f t="shared" si="39"/>
        <v/>
      </c>
    </row>
    <row r="105" spans="1:29" x14ac:dyDescent="0.2">
      <c r="A105" t="s">
        <v>36</v>
      </c>
      <c r="B105">
        <v>0</v>
      </c>
      <c r="C105" t="s">
        <v>37</v>
      </c>
      <c r="D105" t="s">
        <v>38</v>
      </c>
      <c r="E105" t="s">
        <v>276</v>
      </c>
      <c r="G105">
        <v>15</v>
      </c>
      <c r="H105" t="s">
        <v>277</v>
      </c>
      <c r="I105" t="s">
        <v>22</v>
      </c>
      <c r="J105">
        <v>2.1814</v>
      </c>
      <c r="K105">
        <v>2.1051000000000002</v>
      </c>
      <c r="L105">
        <v>2.0768</v>
      </c>
      <c r="M105">
        <v>2.0467</v>
      </c>
      <c r="N105">
        <v>2.0181</v>
      </c>
      <c r="O105">
        <v>1.9915</v>
      </c>
      <c r="P105">
        <v>1.9655</v>
      </c>
      <c r="Q105">
        <v>1.9609000000000001</v>
      </c>
      <c r="R105">
        <v>1.9557</v>
      </c>
      <c r="S105">
        <v>1.95</v>
      </c>
      <c r="T105">
        <v>1.9424999999999999</v>
      </c>
      <c r="U105">
        <v>1.9388000000000001</v>
      </c>
      <c r="V105">
        <v>1.9347000000000001</v>
      </c>
      <c r="W105">
        <v>1.9273</v>
      </c>
      <c r="X105">
        <v>1.9225000000000001</v>
      </c>
      <c r="Y105">
        <v>1.9197</v>
      </c>
      <c r="Z105">
        <v>1.9147000000000001</v>
      </c>
      <c r="AA105">
        <f t="shared" si="36"/>
        <v>-0.22891257334450965</v>
      </c>
      <c r="AB105">
        <f t="shared" si="40"/>
        <v>0.99958059731177873</v>
      </c>
      <c r="AC105">
        <f t="shared" si="39"/>
        <v>0.72817101116214367</v>
      </c>
    </row>
    <row r="106" spans="1:29" x14ac:dyDescent="0.2">
      <c r="A106" t="s">
        <v>41</v>
      </c>
      <c r="B106">
        <v>0</v>
      </c>
      <c r="C106" t="s">
        <v>42</v>
      </c>
      <c r="D106" t="s">
        <v>43</v>
      </c>
      <c r="E106">
        <v>-2</v>
      </c>
      <c r="F106" t="s">
        <v>44</v>
      </c>
      <c r="G106">
        <v>15</v>
      </c>
      <c r="H106" t="s">
        <v>74</v>
      </c>
      <c r="I106" t="s">
        <v>262</v>
      </c>
      <c r="J106">
        <v>1.6000000000000001E-3</v>
      </c>
      <c r="K106">
        <v>-0.17069999999999999</v>
      </c>
      <c r="L106">
        <v>-0.20599999999999999</v>
      </c>
      <c r="M106">
        <v>-9.7299999999999998E-2</v>
      </c>
      <c r="N106">
        <v>-8.1799999999999998E-2</v>
      </c>
      <c r="O106">
        <v>-8.9800000000000005E-2</v>
      </c>
      <c r="P106">
        <v>-9.1300000000000006E-2</v>
      </c>
      <c r="Q106">
        <v>-7.4999999999999997E-3</v>
      </c>
      <c r="R106">
        <v>-1.4E-2</v>
      </c>
      <c r="S106">
        <v>-3.0300000000000001E-2</v>
      </c>
      <c r="T106">
        <v>-2.6700000000000002E-2</v>
      </c>
      <c r="U106">
        <v>-2.7300000000000001E-2</v>
      </c>
      <c r="V106">
        <v>5.7000000000000002E-3</v>
      </c>
      <c r="W106">
        <v>-2.5999999999999999E-2</v>
      </c>
      <c r="X106">
        <v>-1.0500000000000001E-2</v>
      </c>
      <c r="Y106">
        <v>-8.6999999999999994E-3</v>
      </c>
      <c r="Z106">
        <v>-1.9E-2</v>
      </c>
      <c r="AA106" t="str">
        <f t="shared" si="36"/>
        <v/>
      </c>
      <c r="AB106" t="str">
        <f t="shared" si="40"/>
        <v/>
      </c>
      <c r="AC106" t="str">
        <f t="shared" si="39"/>
        <v/>
      </c>
    </row>
    <row r="107" spans="1:29" x14ac:dyDescent="0.2">
      <c r="A107" t="s">
        <v>47</v>
      </c>
      <c r="B107">
        <v>2</v>
      </c>
      <c r="C107" t="s">
        <v>48</v>
      </c>
      <c r="D107" t="s">
        <v>49</v>
      </c>
      <c r="E107">
        <v>2.5000000000000001E-2</v>
      </c>
      <c r="G107">
        <v>15</v>
      </c>
      <c r="H107" t="s">
        <v>289</v>
      </c>
      <c r="I107">
        <v>20</v>
      </c>
      <c r="J107">
        <f>(J105-$J105)*80/($Z105-$J105)</f>
        <v>0</v>
      </c>
      <c r="K107">
        <f t="shared" ref="K107:Z107" si="43">(K105-$J105)*80/($Z105-$J105)</f>
        <v>22.887139107611496</v>
      </c>
      <c r="L107">
        <f t="shared" si="43"/>
        <v>31.376077990251233</v>
      </c>
      <c r="M107">
        <f t="shared" si="43"/>
        <v>40.404949381327356</v>
      </c>
      <c r="N107">
        <f t="shared" si="43"/>
        <v>48.983877015373089</v>
      </c>
      <c r="O107">
        <f t="shared" si="43"/>
        <v>56.962879640044996</v>
      </c>
      <c r="P107">
        <f t="shared" si="43"/>
        <v>64.761904761904773</v>
      </c>
      <c r="Q107">
        <f t="shared" si="43"/>
        <v>66.141732283464563</v>
      </c>
      <c r="R107">
        <f t="shared" si="43"/>
        <v>67.701537307836546</v>
      </c>
      <c r="S107">
        <f t="shared" si="43"/>
        <v>69.411323584551965</v>
      </c>
      <c r="T107">
        <f t="shared" si="43"/>
        <v>71.661042369703836</v>
      </c>
      <c r="U107">
        <f t="shared" si="43"/>
        <v>72.770903637045365</v>
      </c>
      <c r="V107">
        <f t="shared" si="43"/>
        <v>74.000749906261717</v>
      </c>
      <c r="W107">
        <f t="shared" si="43"/>
        <v>76.220472440944903</v>
      </c>
      <c r="X107">
        <f t="shared" si="43"/>
        <v>77.660292463442062</v>
      </c>
      <c r="Y107">
        <f t="shared" si="43"/>
        <v>78.500187476565458</v>
      </c>
      <c r="Z107">
        <f t="shared" si="43"/>
        <v>80</v>
      </c>
      <c r="AA107" t="str">
        <f t="shared" si="36"/>
        <v/>
      </c>
      <c r="AB107" t="str">
        <f t="shared" si="40"/>
        <v/>
      </c>
      <c r="AC107" t="str">
        <f t="shared" si="39"/>
        <v/>
      </c>
    </row>
    <row r="108" spans="1:29" x14ac:dyDescent="0.2">
      <c r="AA108" t="str">
        <f t="shared" si="36"/>
        <v/>
      </c>
      <c r="AB108" t="str">
        <f t="shared" si="40"/>
        <v/>
      </c>
      <c r="AC108" t="str">
        <f t="shared" si="39"/>
        <v/>
      </c>
    </row>
    <row r="109" spans="1:29" x14ac:dyDescent="0.2">
      <c r="A109" s="2" t="s">
        <v>274</v>
      </c>
      <c r="B109" s="2"/>
      <c r="C109" s="2"/>
      <c r="AA109" t="str">
        <f t="shared" si="36"/>
        <v/>
      </c>
      <c r="AB109" t="str">
        <f t="shared" si="40"/>
        <v/>
      </c>
      <c r="AC109" t="str">
        <f t="shared" si="39"/>
        <v/>
      </c>
    </row>
    <row r="110" spans="1:29" x14ac:dyDescent="0.2">
      <c r="A110" t="s">
        <v>109</v>
      </c>
      <c r="B110" t="s">
        <v>66</v>
      </c>
      <c r="C110" t="s">
        <v>77</v>
      </c>
      <c r="D110" t="s">
        <v>4</v>
      </c>
      <c r="E110" t="s">
        <v>5</v>
      </c>
      <c r="G110" t="s">
        <v>6</v>
      </c>
      <c r="H110" t="s">
        <v>7</v>
      </c>
      <c r="I110" t="s">
        <v>8</v>
      </c>
      <c r="J110">
        <v>1</v>
      </c>
      <c r="K110">
        <v>2</v>
      </c>
      <c r="L110">
        <v>3</v>
      </c>
      <c r="M110">
        <v>4</v>
      </c>
      <c r="N110">
        <v>5</v>
      </c>
      <c r="O110">
        <v>6</v>
      </c>
      <c r="P110">
        <v>7</v>
      </c>
      <c r="Q110">
        <v>8</v>
      </c>
      <c r="R110">
        <v>9</v>
      </c>
      <c r="S110">
        <v>10</v>
      </c>
      <c r="T110">
        <v>11</v>
      </c>
      <c r="U110">
        <v>12</v>
      </c>
      <c r="V110">
        <v>13</v>
      </c>
      <c r="W110">
        <v>14</v>
      </c>
      <c r="X110">
        <v>15</v>
      </c>
      <c r="Y110">
        <v>16</v>
      </c>
      <c r="Z110">
        <v>17</v>
      </c>
      <c r="AA110" t="str">
        <f t="shared" si="36"/>
        <v/>
      </c>
      <c r="AB110" t="str">
        <f t="shared" si="40"/>
        <v/>
      </c>
      <c r="AC110" t="str">
        <f t="shared" si="39"/>
        <v/>
      </c>
    </row>
    <row r="111" spans="1:29" x14ac:dyDescent="0.2">
      <c r="A111" t="s">
        <v>9</v>
      </c>
      <c r="D111" t="s">
        <v>11</v>
      </c>
      <c r="E111">
        <v>15.0002</v>
      </c>
      <c r="F111" t="s">
        <v>12</v>
      </c>
      <c r="G111">
        <v>15</v>
      </c>
      <c r="H111" t="s">
        <v>13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 t="str">
        <f t="shared" si="36"/>
        <v/>
      </c>
      <c r="AB111" t="str">
        <f t="shared" si="40"/>
        <v/>
      </c>
      <c r="AC111" t="str">
        <f t="shared" si="39"/>
        <v/>
      </c>
    </row>
    <row r="112" spans="1:29" x14ac:dyDescent="0.2">
      <c r="A112" t="s">
        <v>14</v>
      </c>
      <c r="D112" t="s">
        <v>16</v>
      </c>
      <c r="E112">
        <v>289.02</v>
      </c>
      <c r="F112" t="s">
        <v>17</v>
      </c>
      <c r="G112">
        <v>15</v>
      </c>
      <c r="H112" t="s">
        <v>18</v>
      </c>
      <c r="J112" s="1">
        <v>9.297453703703705E-2</v>
      </c>
      <c r="K112" s="1">
        <v>9.4907407407407399E-2</v>
      </c>
      <c r="L112" s="1">
        <v>9.644675925925926E-2</v>
      </c>
      <c r="M112" s="1">
        <v>9.7743055555555555E-2</v>
      </c>
      <c r="N112" s="1">
        <v>9.9155092592592586E-2</v>
      </c>
      <c r="O112" s="1">
        <v>0.1004050925925926</v>
      </c>
      <c r="P112" s="1">
        <v>0.10201388888888889</v>
      </c>
      <c r="Q112" s="1">
        <v>0.10342592592592592</v>
      </c>
      <c r="R112" s="1">
        <v>0.10494212962962964</v>
      </c>
      <c r="S112" s="1">
        <v>0.10633101851851852</v>
      </c>
      <c r="T112" s="1">
        <v>0.10770833333333334</v>
      </c>
      <c r="U112" s="1">
        <v>0.10909722222222222</v>
      </c>
      <c r="V112" s="1">
        <v>0.11048611111111112</v>
      </c>
      <c r="W112" s="1">
        <v>0.11193287037037036</v>
      </c>
      <c r="X112" s="1">
        <v>0.1133912037037037</v>
      </c>
      <c r="Y112" s="1">
        <v>0.11475694444444444</v>
      </c>
      <c r="Z112" s="1">
        <v>0.11605324074074075</v>
      </c>
      <c r="AA112" t="str">
        <f t="shared" si="36"/>
        <v/>
      </c>
      <c r="AB112" t="str">
        <f t="shared" si="40"/>
        <v/>
      </c>
      <c r="AC112" t="str">
        <f t="shared" si="39"/>
        <v/>
      </c>
    </row>
    <row r="113" spans="1:29" x14ac:dyDescent="0.2">
      <c r="A113" t="s">
        <v>19</v>
      </c>
      <c r="B113">
        <v>20</v>
      </c>
      <c r="D113" t="s">
        <v>21</v>
      </c>
      <c r="E113">
        <v>1.3382000000000001</v>
      </c>
      <c r="F113" t="s">
        <v>22</v>
      </c>
      <c r="G113">
        <v>15</v>
      </c>
      <c r="H113" t="s">
        <v>23</v>
      </c>
      <c r="J113" s="1">
        <v>9.3101851851851838E-2</v>
      </c>
      <c r="K113" s="1">
        <v>9.4953703703703707E-2</v>
      </c>
      <c r="L113" s="1">
        <v>9.6469907407407407E-2</v>
      </c>
      <c r="M113" s="1">
        <v>9.7812500000000011E-2</v>
      </c>
      <c r="N113" s="1">
        <v>9.9282407407407403E-2</v>
      </c>
      <c r="O113" s="1">
        <v>0.10045138888888888</v>
      </c>
      <c r="P113" s="1">
        <v>0.10210648148148149</v>
      </c>
      <c r="Q113" s="1">
        <v>0.10353009259259259</v>
      </c>
      <c r="R113" s="1">
        <v>0.10501157407407408</v>
      </c>
      <c r="S113" s="1">
        <v>0.10636574074074073</v>
      </c>
      <c r="T113" s="1">
        <v>0.10777777777777779</v>
      </c>
      <c r="U113" s="1">
        <v>0.10921296296296296</v>
      </c>
      <c r="V113" s="1">
        <v>0.11059027777777779</v>
      </c>
      <c r="W113" s="1">
        <v>0.11197916666666667</v>
      </c>
      <c r="X113" s="1">
        <v>0.11347222222222221</v>
      </c>
      <c r="Y113" s="1">
        <v>0.11488425925925926</v>
      </c>
      <c r="Z113" s="1">
        <v>0.11611111111111111</v>
      </c>
      <c r="AA113" t="str">
        <f t="shared" si="36"/>
        <v/>
      </c>
      <c r="AB113" t="str">
        <f t="shared" si="40"/>
        <v/>
      </c>
      <c r="AC113" t="str">
        <f t="shared" si="39"/>
        <v/>
      </c>
    </row>
    <row r="114" spans="1:29" x14ac:dyDescent="0.2">
      <c r="A114" t="s">
        <v>24</v>
      </c>
      <c r="D114" t="s">
        <v>25</v>
      </c>
      <c r="E114">
        <v>0</v>
      </c>
      <c r="F114" t="s">
        <v>22</v>
      </c>
      <c r="G114">
        <v>15</v>
      </c>
      <c r="H114" t="s">
        <v>26</v>
      </c>
      <c r="J114">
        <v>5</v>
      </c>
      <c r="K114">
        <v>3</v>
      </c>
      <c r="L114">
        <v>1</v>
      </c>
      <c r="M114">
        <v>3</v>
      </c>
      <c r="N114">
        <v>5</v>
      </c>
      <c r="O114">
        <v>2</v>
      </c>
      <c r="P114">
        <v>5</v>
      </c>
      <c r="Q114">
        <v>4</v>
      </c>
      <c r="R114">
        <v>3</v>
      </c>
      <c r="S114">
        <v>1</v>
      </c>
      <c r="T114">
        <v>3</v>
      </c>
      <c r="U114">
        <v>6</v>
      </c>
      <c r="V114">
        <v>4</v>
      </c>
      <c r="W114">
        <v>2</v>
      </c>
      <c r="X114">
        <v>3</v>
      </c>
      <c r="Y114">
        <v>6</v>
      </c>
      <c r="Z114">
        <v>2</v>
      </c>
      <c r="AA114" t="str">
        <f t="shared" si="36"/>
        <v/>
      </c>
      <c r="AB114" t="str">
        <f t="shared" si="40"/>
        <v/>
      </c>
      <c r="AC114" t="str">
        <f t="shared" si="39"/>
        <v/>
      </c>
    </row>
    <row r="115" spans="1:29" x14ac:dyDescent="0.2">
      <c r="A115" t="s">
        <v>27</v>
      </c>
      <c r="B115">
        <v>0</v>
      </c>
      <c r="D115" t="s">
        <v>28</v>
      </c>
      <c r="E115">
        <v>101</v>
      </c>
      <c r="F115" t="s">
        <v>29</v>
      </c>
      <c r="G115">
        <v>15</v>
      </c>
      <c r="H115" t="s">
        <v>78</v>
      </c>
      <c r="I115" t="s">
        <v>17</v>
      </c>
      <c r="J115">
        <v>316.13889999999998</v>
      </c>
      <c r="K115">
        <v>316.00209999999998</v>
      </c>
      <c r="L115">
        <v>315.66370000000001</v>
      </c>
      <c r="M115">
        <v>315.40460000000002</v>
      </c>
      <c r="N115">
        <v>315.22309999999999</v>
      </c>
      <c r="O115">
        <v>314.92939999999999</v>
      </c>
      <c r="P115">
        <v>314.60109999999997</v>
      </c>
      <c r="Q115">
        <v>314.3408</v>
      </c>
      <c r="R115">
        <v>314.0222</v>
      </c>
      <c r="S115">
        <v>313.78469999999999</v>
      </c>
      <c r="T115">
        <v>313.41750000000002</v>
      </c>
      <c r="U115">
        <v>313.20870000000002</v>
      </c>
      <c r="V115">
        <v>312.85590000000002</v>
      </c>
      <c r="W115">
        <v>312.54270000000002</v>
      </c>
      <c r="X115">
        <v>312.21519999999998</v>
      </c>
      <c r="Y115">
        <v>311.92720000000003</v>
      </c>
      <c r="Z115">
        <v>311.72199999999998</v>
      </c>
      <c r="AA115" t="str">
        <f t="shared" si="36"/>
        <v/>
      </c>
      <c r="AB115" t="str">
        <f t="shared" si="40"/>
        <v/>
      </c>
      <c r="AC115" t="str">
        <f t="shared" si="39"/>
        <v/>
      </c>
    </row>
    <row r="116" spans="1:29" x14ac:dyDescent="0.2">
      <c r="A116" t="s">
        <v>31</v>
      </c>
      <c r="B116">
        <v>0</v>
      </c>
      <c r="D116" t="s">
        <v>32</v>
      </c>
      <c r="E116">
        <v>0.92</v>
      </c>
      <c r="G116">
        <v>15</v>
      </c>
      <c r="H116" t="s">
        <v>278</v>
      </c>
      <c r="I116" t="s">
        <v>44</v>
      </c>
      <c r="J116">
        <v>2.2463000000000002</v>
      </c>
      <c r="K116">
        <v>0.216</v>
      </c>
      <c r="L116">
        <v>1.5119</v>
      </c>
      <c r="M116">
        <v>1.9439</v>
      </c>
      <c r="N116">
        <v>2.1598999999999999</v>
      </c>
      <c r="O116">
        <v>1.6198999999999999</v>
      </c>
      <c r="P116">
        <v>1.9007000000000001</v>
      </c>
      <c r="Q116">
        <v>1.6198999999999999</v>
      </c>
      <c r="R116">
        <v>2.3757999999999999</v>
      </c>
      <c r="S116">
        <v>1.5119</v>
      </c>
      <c r="T116">
        <v>2.8077999999999999</v>
      </c>
      <c r="U116">
        <v>2.3039000000000001</v>
      </c>
      <c r="V116">
        <v>2.8077999999999999</v>
      </c>
      <c r="W116">
        <v>2.6998000000000002</v>
      </c>
      <c r="X116">
        <v>1.9439</v>
      </c>
      <c r="Y116">
        <v>2.2319</v>
      </c>
      <c r="Z116">
        <v>2.5918000000000001</v>
      </c>
      <c r="AA116" t="str">
        <f t="shared" si="36"/>
        <v/>
      </c>
      <c r="AB116" t="str">
        <f t="shared" si="40"/>
        <v/>
      </c>
      <c r="AC116" t="str">
        <f t="shared" si="39"/>
        <v/>
      </c>
    </row>
    <row r="117" spans="1:29" x14ac:dyDescent="0.2">
      <c r="A117" t="s">
        <v>36</v>
      </c>
      <c r="B117">
        <v>0</v>
      </c>
      <c r="C117" t="s">
        <v>37</v>
      </c>
      <c r="D117" t="s">
        <v>38</v>
      </c>
      <c r="E117" t="s">
        <v>276</v>
      </c>
      <c r="G117">
        <v>15</v>
      </c>
      <c r="H117" t="s">
        <v>279</v>
      </c>
      <c r="I117" t="s">
        <v>22</v>
      </c>
      <c r="J117">
        <v>2.2256999999999998</v>
      </c>
      <c r="K117">
        <v>2.1394000000000002</v>
      </c>
      <c r="L117">
        <v>2.1059999999999999</v>
      </c>
      <c r="M117">
        <v>2.0714999999999999</v>
      </c>
      <c r="N117">
        <v>2.0360999999999998</v>
      </c>
      <c r="O117">
        <v>2.0057</v>
      </c>
      <c r="P117">
        <v>1.9739</v>
      </c>
      <c r="Q117">
        <v>1.9689000000000001</v>
      </c>
      <c r="R117">
        <v>1.9616</v>
      </c>
      <c r="S117">
        <v>1.9541999999999999</v>
      </c>
      <c r="T117">
        <v>1.9489000000000001</v>
      </c>
      <c r="U117">
        <v>1.9434</v>
      </c>
      <c r="V117">
        <v>1.9380999999999999</v>
      </c>
      <c r="W117">
        <v>1.9298999999999999</v>
      </c>
      <c r="X117">
        <v>1.9235</v>
      </c>
      <c r="Y117">
        <v>1.9162999999999999</v>
      </c>
      <c r="Z117">
        <v>1.9116</v>
      </c>
      <c r="AA117">
        <f t="shared" si="36"/>
        <v>-0.27013554065381379</v>
      </c>
      <c r="AB117">
        <f t="shared" si="40"/>
        <v>0.99976006323092226</v>
      </c>
      <c r="AC117">
        <f t="shared" si="39"/>
        <v>0.72671851887708405</v>
      </c>
    </row>
    <row r="118" spans="1:29" x14ac:dyDescent="0.2">
      <c r="A118" t="s">
        <v>41</v>
      </c>
      <c r="B118">
        <v>0</v>
      </c>
      <c r="C118" t="s">
        <v>42</v>
      </c>
      <c r="D118" t="s">
        <v>43</v>
      </c>
      <c r="E118">
        <v>-2</v>
      </c>
      <c r="F118" t="s">
        <v>44</v>
      </c>
      <c r="G118">
        <v>15</v>
      </c>
      <c r="H118" t="s">
        <v>81</v>
      </c>
      <c r="I118" t="s">
        <v>262</v>
      </c>
      <c r="J118">
        <v>5.1999999999999998E-3</v>
      </c>
      <c r="K118">
        <v>-0.27129999999999999</v>
      </c>
      <c r="L118">
        <v>-7.2999999999999995E-2</v>
      </c>
      <c r="M118">
        <v>-0.13869999999999999</v>
      </c>
      <c r="N118">
        <v>-0.1208</v>
      </c>
      <c r="O118">
        <v>-0.27500000000000002</v>
      </c>
      <c r="P118">
        <v>-8.8599999999999998E-2</v>
      </c>
      <c r="Q118">
        <v>-1.7999999999999999E-2</v>
      </c>
      <c r="R118">
        <v>-1.6E-2</v>
      </c>
      <c r="S118">
        <v>-2.4E-2</v>
      </c>
      <c r="T118">
        <v>-1.43E-2</v>
      </c>
      <c r="U118">
        <v>-1.8800000000000001E-2</v>
      </c>
      <c r="V118">
        <v>-2.3E-3</v>
      </c>
      <c r="W118">
        <v>-2.1999999999999999E-2</v>
      </c>
      <c r="X118">
        <v>-1.6299999999999999E-2</v>
      </c>
      <c r="Y118">
        <v>-2.7199999999999998E-2</v>
      </c>
      <c r="Z118">
        <v>-3.2000000000000001E-2</v>
      </c>
      <c r="AA118" t="str">
        <f t="shared" si="36"/>
        <v/>
      </c>
      <c r="AB118" t="str">
        <f t="shared" si="40"/>
        <v/>
      </c>
      <c r="AC118" t="str">
        <f t="shared" si="39"/>
        <v/>
      </c>
    </row>
    <row r="119" spans="1:29" x14ac:dyDescent="0.2">
      <c r="A119" t="s">
        <v>47</v>
      </c>
      <c r="B119">
        <v>2</v>
      </c>
      <c r="C119" t="s">
        <v>48</v>
      </c>
      <c r="D119" t="s">
        <v>49</v>
      </c>
      <c r="E119">
        <v>2.5000000000000001E-2</v>
      </c>
      <c r="G119">
        <v>15</v>
      </c>
      <c r="H119" t="s">
        <v>289</v>
      </c>
      <c r="I119">
        <v>20</v>
      </c>
      <c r="J119">
        <f>(J117-$J117)*80/($Z117-$J117)</f>
        <v>0</v>
      </c>
      <c r="K119">
        <f t="shared" ref="K119:Z119" si="44">(K117-$J117)*80/($Z117-$J117)</f>
        <v>21.980261063355531</v>
      </c>
      <c r="L119">
        <f t="shared" si="44"/>
        <v>30.487106017191973</v>
      </c>
      <c r="M119">
        <f t="shared" si="44"/>
        <v>39.274116523400188</v>
      </c>
      <c r="N119">
        <f t="shared" si="44"/>
        <v>48.29035339063995</v>
      </c>
      <c r="O119">
        <f t="shared" si="44"/>
        <v>56.033110474371185</v>
      </c>
      <c r="P119">
        <f t="shared" si="44"/>
        <v>64.132441897484867</v>
      </c>
      <c r="Q119">
        <f t="shared" si="44"/>
        <v>65.405921680993274</v>
      </c>
      <c r="R119">
        <f t="shared" si="44"/>
        <v>67.265202164915607</v>
      </c>
      <c r="S119">
        <f t="shared" si="44"/>
        <v>69.149952244508114</v>
      </c>
      <c r="T119">
        <f t="shared" si="44"/>
        <v>70.499840815027028</v>
      </c>
      <c r="U119">
        <f t="shared" si="44"/>
        <v>71.900668576886318</v>
      </c>
      <c r="V119">
        <f t="shared" si="44"/>
        <v>73.250557147405289</v>
      </c>
      <c r="W119">
        <f t="shared" si="44"/>
        <v>75.339063992359129</v>
      </c>
      <c r="X119">
        <f t="shared" si="44"/>
        <v>76.969118115249913</v>
      </c>
      <c r="Y119">
        <f t="shared" si="44"/>
        <v>78.802929003502086</v>
      </c>
      <c r="Z119">
        <f t="shared" si="44"/>
        <v>80</v>
      </c>
      <c r="AA119" t="str">
        <f t="shared" si="36"/>
        <v/>
      </c>
      <c r="AB119" t="str">
        <f t="shared" si="40"/>
        <v/>
      </c>
      <c r="AC119" t="str">
        <f t="shared" si="39"/>
        <v/>
      </c>
    </row>
    <row r="120" spans="1:29" x14ac:dyDescent="0.2">
      <c r="AA120" t="str">
        <f t="shared" si="36"/>
        <v/>
      </c>
      <c r="AB120" t="str">
        <f t="shared" si="40"/>
        <v/>
      </c>
      <c r="AC120" t="str">
        <f t="shared" si="39"/>
        <v/>
      </c>
    </row>
    <row r="121" spans="1:29" x14ac:dyDescent="0.2">
      <c r="A121" s="4" t="s">
        <v>280</v>
      </c>
      <c r="B121" s="4"/>
      <c r="C121" s="4"/>
      <c r="AA121" t="str">
        <f t="shared" si="36"/>
        <v/>
      </c>
      <c r="AB121" t="str">
        <f t="shared" si="40"/>
        <v/>
      </c>
      <c r="AC121" t="str">
        <f t="shared" si="39"/>
        <v/>
      </c>
    </row>
    <row r="122" spans="1:29" x14ac:dyDescent="0.2">
      <c r="A122" t="s">
        <v>109</v>
      </c>
      <c r="B122" t="s">
        <v>174</v>
      </c>
      <c r="C122" t="s">
        <v>175</v>
      </c>
      <c r="D122" t="s">
        <v>4</v>
      </c>
      <c r="E122" t="s">
        <v>5</v>
      </c>
      <c r="G122" t="s">
        <v>6</v>
      </c>
      <c r="H122" t="s">
        <v>7</v>
      </c>
      <c r="I122" t="s">
        <v>8</v>
      </c>
      <c r="J122">
        <v>1</v>
      </c>
      <c r="K122">
        <v>2</v>
      </c>
      <c r="L122">
        <v>3</v>
      </c>
      <c r="M122">
        <v>4</v>
      </c>
      <c r="N122">
        <v>5</v>
      </c>
      <c r="O122">
        <v>6</v>
      </c>
      <c r="P122">
        <v>7</v>
      </c>
      <c r="Q122">
        <v>8</v>
      </c>
      <c r="R122">
        <v>9</v>
      </c>
      <c r="S122">
        <v>10</v>
      </c>
      <c r="T122">
        <v>11</v>
      </c>
      <c r="U122">
        <v>12</v>
      </c>
      <c r="V122">
        <v>13</v>
      </c>
      <c r="W122">
        <v>14</v>
      </c>
      <c r="X122">
        <v>15</v>
      </c>
      <c r="Y122">
        <v>16</v>
      </c>
      <c r="Z122">
        <v>17</v>
      </c>
      <c r="AA122" t="str">
        <f t="shared" si="36"/>
        <v/>
      </c>
      <c r="AB122" t="str">
        <f t="shared" si="40"/>
        <v/>
      </c>
      <c r="AC122" t="str">
        <f t="shared" si="39"/>
        <v/>
      </c>
    </row>
    <row r="123" spans="1:29" x14ac:dyDescent="0.2">
      <c r="A123" t="s">
        <v>9</v>
      </c>
      <c r="D123" t="s">
        <v>11</v>
      </c>
      <c r="E123">
        <v>24.9998</v>
      </c>
      <c r="F123" t="s">
        <v>12</v>
      </c>
      <c r="G123">
        <v>25</v>
      </c>
      <c r="H123" t="s">
        <v>13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tr">
        <f t="shared" si="36"/>
        <v/>
      </c>
      <c r="AB123" t="str">
        <f t="shared" si="40"/>
        <v/>
      </c>
      <c r="AC123" t="str">
        <f t="shared" si="39"/>
        <v/>
      </c>
    </row>
    <row r="124" spans="1:29" x14ac:dyDescent="0.2">
      <c r="A124" t="s">
        <v>14</v>
      </c>
      <c r="D124" t="s">
        <v>16</v>
      </c>
      <c r="E124">
        <v>236.11</v>
      </c>
      <c r="F124" t="s">
        <v>17</v>
      </c>
      <c r="G124">
        <v>25</v>
      </c>
      <c r="H124" t="s">
        <v>18</v>
      </c>
      <c r="J124" s="1">
        <v>5.136574074074074E-2</v>
      </c>
      <c r="K124" s="1">
        <v>5.2800925925925925E-2</v>
      </c>
      <c r="L124" s="1">
        <v>5.4270833333333331E-2</v>
      </c>
      <c r="M124" s="1">
        <v>5.5682870370370369E-2</v>
      </c>
      <c r="N124" s="1">
        <v>5.7141203703703708E-2</v>
      </c>
      <c r="O124" s="1">
        <v>5.8344907407407408E-2</v>
      </c>
      <c r="P124" s="1">
        <v>6.0046296296296292E-2</v>
      </c>
      <c r="Q124" s="1">
        <v>6.1307870370370367E-2</v>
      </c>
      <c r="R124" s="1">
        <v>6.2847222222222221E-2</v>
      </c>
      <c r="S124" s="1">
        <v>6.4131944444444436E-2</v>
      </c>
      <c r="T124" s="1">
        <v>6.5462962962962959E-2</v>
      </c>
      <c r="U124" s="1">
        <v>6.7037037037037034E-2</v>
      </c>
      <c r="V124" s="1">
        <v>6.8472222222222226E-2</v>
      </c>
      <c r="W124" s="1">
        <v>6.986111111111111E-2</v>
      </c>
      <c r="X124" s="1">
        <v>7.1226851851851861E-2</v>
      </c>
      <c r="Y124" s="1">
        <v>7.2719907407407414E-2</v>
      </c>
      <c r="Z124" s="1">
        <v>7.4155092592592592E-2</v>
      </c>
      <c r="AA124" t="str">
        <f t="shared" si="36"/>
        <v/>
      </c>
      <c r="AB124" t="str">
        <f t="shared" si="40"/>
        <v/>
      </c>
      <c r="AC124" t="str">
        <f t="shared" si="39"/>
        <v/>
      </c>
    </row>
    <row r="125" spans="1:29" x14ac:dyDescent="0.2">
      <c r="A125" t="s">
        <v>19</v>
      </c>
      <c r="B125">
        <v>25</v>
      </c>
      <c r="D125" t="s">
        <v>21</v>
      </c>
      <c r="E125">
        <v>1.5729</v>
      </c>
      <c r="F125" t="s">
        <v>22</v>
      </c>
      <c r="G125">
        <v>25</v>
      </c>
      <c r="H125" t="s">
        <v>23</v>
      </c>
      <c r="J125" s="1">
        <v>5.1469907407407402E-2</v>
      </c>
      <c r="K125" s="1">
        <v>5.2905092592592594E-2</v>
      </c>
      <c r="L125" s="1">
        <v>5.4317129629629625E-2</v>
      </c>
      <c r="M125" s="1">
        <v>5.5752314814814817E-2</v>
      </c>
      <c r="N125" s="1">
        <v>5.724537037037037E-2</v>
      </c>
      <c r="O125" s="1">
        <v>5.844907407407407E-2</v>
      </c>
      <c r="P125" s="1">
        <v>6.0127314814814814E-2</v>
      </c>
      <c r="Q125" s="1">
        <v>6.1388888888888889E-2</v>
      </c>
      <c r="R125" s="1">
        <v>6.2928240740740743E-2</v>
      </c>
      <c r="S125" s="1">
        <v>6.4178240740740744E-2</v>
      </c>
      <c r="T125" s="1">
        <v>6.5601851851851856E-2</v>
      </c>
      <c r="U125" s="1">
        <v>6.7118055555555556E-2</v>
      </c>
      <c r="V125" s="1">
        <v>6.8576388888888895E-2</v>
      </c>
      <c r="W125" s="1">
        <v>6.9942129629629632E-2</v>
      </c>
      <c r="X125" s="1">
        <v>7.1296296296296288E-2</v>
      </c>
      <c r="Y125" s="1">
        <v>7.2824074074074083E-2</v>
      </c>
      <c r="Z125" s="1">
        <v>7.4201388888888886E-2</v>
      </c>
      <c r="AA125" t="str">
        <f t="shared" si="36"/>
        <v/>
      </c>
      <c r="AB125" t="str">
        <f t="shared" si="40"/>
        <v/>
      </c>
      <c r="AC125" t="str">
        <f t="shared" si="39"/>
        <v/>
      </c>
    </row>
    <row r="126" spans="1:29" x14ac:dyDescent="0.2">
      <c r="A126" t="s">
        <v>24</v>
      </c>
      <c r="D126" t="s">
        <v>25</v>
      </c>
      <c r="E126">
        <v>0</v>
      </c>
      <c r="F126" t="s">
        <v>22</v>
      </c>
      <c r="G126">
        <v>25</v>
      </c>
      <c r="H126" t="s">
        <v>26</v>
      </c>
      <c r="J126">
        <v>5</v>
      </c>
      <c r="K126">
        <v>5</v>
      </c>
      <c r="L126">
        <v>2</v>
      </c>
      <c r="M126">
        <v>3</v>
      </c>
      <c r="N126">
        <v>5</v>
      </c>
      <c r="O126">
        <v>5</v>
      </c>
      <c r="P126">
        <v>3</v>
      </c>
      <c r="Q126">
        <v>3</v>
      </c>
      <c r="R126">
        <v>3</v>
      </c>
      <c r="S126">
        <v>2</v>
      </c>
      <c r="T126">
        <v>5</v>
      </c>
      <c r="U126">
        <v>4</v>
      </c>
      <c r="V126">
        <v>4</v>
      </c>
      <c r="W126">
        <v>3</v>
      </c>
      <c r="X126">
        <v>4</v>
      </c>
      <c r="Y126">
        <v>4</v>
      </c>
      <c r="Z126">
        <v>2</v>
      </c>
      <c r="AA126" t="str">
        <f t="shared" si="36"/>
        <v/>
      </c>
      <c r="AB126" t="str">
        <f t="shared" si="40"/>
        <v/>
      </c>
      <c r="AC126" t="str">
        <f t="shared" si="39"/>
        <v/>
      </c>
    </row>
    <row r="127" spans="1:29" x14ac:dyDescent="0.2">
      <c r="A127" t="s">
        <v>27</v>
      </c>
      <c r="B127">
        <v>0</v>
      </c>
      <c r="D127" t="s">
        <v>28</v>
      </c>
      <c r="E127">
        <v>100.7</v>
      </c>
      <c r="F127" t="s">
        <v>29</v>
      </c>
      <c r="G127">
        <v>25</v>
      </c>
      <c r="H127" t="s">
        <v>176</v>
      </c>
      <c r="I127" t="s">
        <v>17</v>
      </c>
      <c r="J127">
        <v>232.46119999999999</v>
      </c>
      <c r="K127">
        <v>232.119</v>
      </c>
      <c r="L127">
        <v>231.6506</v>
      </c>
      <c r="M127">
        <v>230.43969999999999</v>
      </c>
      <c r="N127">
        <v>230.96010000000001</v>
      </c>
      <c r="O127">
        <v>230.98410000000001</v>
      </c>
      <c r="P127">
        <v>230.08449999999999</v>
      </c>
      <c r="Q127">
        <v>230.11949999999999</v>
      </c>
      <c r="R127">
        <v>229.3639</v>
      </c>
      <c r="S127">
        <v>229.41399999999999</v>
      </c>
      <c r="T127">
        <v>229.04470000000001</v>
      </c>
      <c r="U127">
        <v>228.1643</v>
      </c>
      <c r="V127">
        <v>228.44579999999999</v>
      </c>
      <c r="W127">
        <v>227.91290000000001</v>
      </c>
      <c r="X127">
        <v>227.95410000000001</v>
      </c>
      <c r="Y127">
        <v>227.63890000000001</v>
      </c>
      <c r="Z127">
        <v>227.83029999999999</v>
      </c>
      <c r="AA127" t="str">
        <f t="shared" si="36"/>
        <v/>
      </c>
      <c r="AB127" t="str">
        <f t="shared" si="40"/>
        <v/>
      </c>
      <c r="AC127" t="str">
        <f t="shared" si="39"/>
        <v/>
      </c>
    </row>
    <row r="128" spans="1:29" x14ac:dyDescent="0.2">
      <c r="A128" t="s">
        <v>31</v>
      </c>
      <c r="B128">
        <v>0</v>
      </c>
      <c r="D128" t="s">
        <v>32</v>
      </c>
      <c r="E128">
        <v>0.92</v>
      </c>
      <c r="G128">
        <v>25</v>
      </c>
      <c r="H128" t="s">
        <v>220</v>
      </c>
      <c r="I128" t="s">
        <v>44</v>
      </c>
      <c r="J128">
        <v>1.5310999999999999</v>
      </c>
      <c r="K128">
        <v>-9.4268999999999998</v>
      </c>
      <c r="L128">
        <v>10.432700000000001</v>
      </c>
      <c r="M128">
        <v>1.3009999999999999</v>
      </c>
      <c r="N128">
        <v>11.4084</v>
      </c>
      <c r="O128">
        <v>-8.1359999999999992</v>
      </c>
      <c r="P128">
        <v>5.2038000000000002</v>
      </c>
      <c r="Q128">
        <v>0.60040000000000004</v>
      </c>
      <c r="R128">
        <v>11.6586</v>
      </c>
      <c r="S128">
        <v>1.7262999999999999</v>
      </c>
      <c r="T128">
        <v>5.5541</v>
      </c>
      <c r="U128">
        <v>11.521000000000001</v>
      </c>
      <c r="V128">
        <v>4.1280000000000001</v>
      </c>
      <c r="W128">
        <v>10.2075</v>
      </c>
      <c r="X128">
        <v>9.0066000000000006</v>
      </c>
      <c r="Y128">
        <v>1.3134999999999999</v>
      </c>
      <c r="Z128">
        <v>-0.37530000000000002</v>
      </c>
      <c r="AA128" t="str">
        <f t="shared" si="36"/>
        <v/>
      </c>
      <c r="AB128" t="str">
        <f t="shared" si="40"/>
        <v/>
      </c>
      <c r="AC128" t="str">
        <f t="shared" si="39"/>
        <v/>
      </c>
    </row>
    <row r="129" spans="1:29" x14ac:dyDescent="0.2">
      <c r="A129" t="s">
        <v>36</v>
      </c>
      <c r="B129">
        <v>0</v>
      </c>
      <c r="C129" t="s">
        <v>37</v>
      </c>
      <c r="D129" t="s">
        <v>38</v>
      </c>
      <c r="G129">
        <v>25</v>
      </c>
      <c r="H129" t="s">
        <v>261</v>
      </c>
      <c r="I129" t="s">
        <v>22</v>
      </c>
      <c r="J129">
        <v>3.4441000000000002</v>
      </c>
      <c r="K129">
        <v>3.3906999999999998</v>
      </c>
      <c r="L129">
        <v>3.3382000000000001</v>
      </c>
      <c r="M129">
        <v>3.3155999999999999</v>
      </c>
      <c r="N129">
        <v>3.2947000000000002</v>
      </c>
      <c r="O129">
        <v>3.2530999999999999</v>
      </c>
      <c r="P129">
        <v>3.2488999999999999</v>
      </c>
      <c r="Q129">
        <v>3.218</v>
      </c>
      <c r="R129">
        <v>3.2166000000000001</v>
      </c>
      <c r="S129">
        <v>3.2178</v>
      </c>
      <c r="T129">
        <v>3.2029999999999998</v>
      </c>
      <c r="U129">
        <v>3.2103999999999999</v>
      </c>
      <c r="V129">
        <v>3.2029000000000001</v>
      </c>
      <c r="W129">
        <v>3.1886999999999999</v>
      </c>
      <c r="X129">
        <v>3.1884000000000001</v>
      </c>
      <c r="Y129">
        <v>3.18</v>
      </c>
      <c r="Z129">
        <v>3.1680000000000001</v>
      </c>
      <c r="AA129">
        <f t="shared" si="36"/>
        <v>-0.23744786253143332</v>
      </c>
      <c r="AB129">
        <f t="shared" si="40"/>
        <v>0.99237444955134435</v>
      </c>
      <c r="AC129">
        <f t="shared" si="39"/>
        <v>0.72673848549449971</v>
      </c>
    </row>
    <row r="130" spans="1:29" x14ac:dyDescent="0.2">
      <c r="A130" t="s">
        <v>41</v>
      </c>
      <c r="B130">
        <v>0</v>
      </c>
      <c r="C130" t="s">
        <v>42</v>
      </c>
      <c r="D130" t="s">
        <v>43</v>
      </c>
      <c r="E130">
        <v>-2</v>
      </c>
      <c r="F130" t="s">
        <v>44</v>
      </c>
      <c r="G130">
        <v>25</v>
      </c>
      <c r="H130" t="s">
        <v>179</v>
      </c>
      <c r="I130" t="s">
        <v>262</v>
      </c>
      <c r="J130">
        <v>-0.1052</v>
      </c>
      <c r="K130">
        <v>-0.4158</v>
      </c>
      <c r="L130">
        <v>-0.30249999999999999</v>
      </c>
      <c r="M130">
        <v>-0.3</v>
      </c>
      <c r="N130">
        <v>-0.3332</v>
      </c>
      <c r="O130">
        <v>-0.43459999999999999</v>
      </c>
      <c r="P130">
        <v>-7.5300000000000006E-2</v>
      </c>
      <c r="Q130">
        <v>2.93E-2</v>
      </c>
      <c r="R130">
        <v>0.1173</v>
      </c>
      <c r="S130">
        <v>-0.14549999999999999</v>
      </c>
      <c r="T130">
        <v>-0.1638</v>
      </c>
      <c r="U130">
        <v>6.9500000000000006E-2</v>
      </c>
      <c r="V130">
        <v>1.0999999999999999E-2</v>
      </c>
      <c r="W130">
        <v>6.6000000000000003E-2</v>
      </c>
      <c r="X130">
        <v>0.17979999999999999</v>
      </c>
      <c r="Y130">
        <v>-0.11</v>
      </c>
      <c r="Z130">
        <v>0.27850000000000003</v>
      </c>
      <c r="AA130" t="str">
        <f t="shared" si="36"/>
        <v/>
      </c>
      <c r="AB130" t="str">
        <f t="shared" si="40"/>
        <v/>
      </c>
      <c r="AC130" t="str">
        <f t="shared" si="39"/>
        <v/>
      </c>
    </row>
    <row r="131" spans="1:29" x14ac:dyDescent="0.2">
      <c r="A131" t="s">
        <v>47</v>
      </c>
      <c r="B131">
        <v>2</v>
      </c>
      <c r="C131" t="s">
        <v>48</v>
      </c>
      <c r="D131" t="s">
        <v>49</v>
      </c>
      <c r="E131">
        <v>2.5000000000000001E-2</v>
      </c>
      <c r="G131">
        <v>25</v>
      </c>
      <c r="H131" t="s">
        <v>289</v>
      </c>
      <c r="I131">
        <v>25</v>
      </c>
      <c r="J131">
        <f>(J129-$J129)*80/($Z129-$J129)</f>
        <v>0</v>
      </c>
      <c r="K131">
        <f t="shared" ref="K131:Z131" si="45">(K129-$J129)*80/($Z129-$J129)</f>
        <v>15.472654835204732</v>
      </c>
      <c r="L131">
        <f t="shared" si="45"/>
        <v>30.684534588917089</v>
      </c>
      <c r="M131">
        <f t="shared" si="45"/>
        <v>37.232886635277154</v>
      </c>
      <c r="N131">
        <f t="shared" si="45"/>
        <v>43.288663527707342</v>
      </c>
      <c r="O131">
        <f t="shared" si="45"/>
        <v>55.342267294458608</v>
      </c>
      <c r="P131">
        <f t="shared" si="45"/>
        <v>56.559217674755594</v>
      </c>
      <c r="Q131">
        <f t="shared" si="45"/>
        <v>65.512495472654891</v>
      </c>
      <c r="R131">
        <f t="shared" si="45"/>
        <v>65.918145599420512</v>
      </c>
      <c r="S131">
        <f t="shared" si="45"/>
        <v>65.570445490764257</v>
      </c>
      <c r="T131">
        <f t="shared" si="45"/>
        <v>69.858746830858479</v>
      </c>
      <c r="U131">
        <f t="shared" si="45"/>
        <v>67.714596160811368</v>
      </c>
      <c r="V131">
        <f t="shared" si="45"/>
        <v>69.887721839913098</v>
      </c>
      <c r="W131">
        <f t="shared" si="45"/>
        <v>74.002173125679178</v>
      </c>
      <c r="X131">
        <f t="shared" si="45"/>
        <v>74.089098152843178</v>
      </c>
      <c r="Y131">
        <f t="shared" si="45"/>
        <v>76.522998913437164</v>
      </c>
      <c r="Z131">
        <f t="shared" si="45"/>
        <v>80</v>
      </c>
      <c r="AA131" t="str">
        <f t="shared" ref="AA131:AA191" si="46">IF(OR(I131="V",I131="Calc"),SLOPE(J131:Z131,J$1:Z$1),"")</f>
        <v/>
      </c>
      <c r="AB131" t="str">
        <f t="shared" si="40"/>
        <v/>
      </c>
      <c r="AC131" t="str">
        <f t="shared" si="39"/>
        <v/>
      </c>
    </row>
    <row r="132" spans="1:29" x14ac:dyDescent="0.2">
      <c r="AA132" t="str">
        <f t="shared" si="46"/>
        <v/>
      </c>
      <c r="AB132" t="str">
        <f t="shared" si="40"/>
        <v/>
      </c>
      <c r="AC132" t="str">
        <f t="shared" si="39"/>
        <v/>
      </c>
    </row>
    <row r="133" spans="1:29" x14ac:dyDescent="0.2">
      <c r="A133" s="4" t="s">
        <v>280</v>
      </c>
      <c r="B133" s="4"/>
      <c r="C133" s="4"/>
      <c r="AA133" t="str">
        <f t="shared" si="46"/>
        <v/>
      </c>
      <c r="AB133" t="str">
        <f t="shared" si="40"/>
        <v/>
      </c>
      <c r="AC133" t="str">
        <f t="shared" si="39"/>
        <v/>
      </c>
    </row>
    <row r="134" spans="1:29" x14ac:dyDescent="0.2">
      <c r="A134" t="s">
        <v>109</v>
      </c>
      <c r="B134" t="s">
        <v>174</v>
      </c>
      <c r="C134" t="s">
        <v>203</v>
      </c>
      <c r="D134" t="s">
        <v>4</v>
      </c>
      <c r="E134" t="s">
        <v>5</v>
      </c>
      <c r="G134" t="s">
        <v>6</v>
      </c>
      <c r="H134" t="s">
        <v>7</v>
      </c>
      <c r="I134" t="s">
        <v>8</v>
      </c>
      <c r="J134">
        <v>1</v>
      </c>
      <c r="K134">
        <v>2</v>
      </c>
      <c r="L134">
        <v>3</v>
      </c>
      <c r="M134">
        <v>4</v>
      </c>
      <c r="N134">
        <v>5</v>
      </c>
      <c r="O134">
        <v>6</v>
      </c>
      <c r="P134">
        <v>7</v>
      </c>
      <c r="Q134">
        <v>8</v>
      </c>
      <c r="R134">
        <v>9</v>
      </c>
      <c r="S134">
        <v>10</v>
      </c>
      <c r="T134">
        <v>11</v>
      </c>
      <c r="U134">
        <v>12</v>
      </c>
      <c r="V134">
        <v>13</v>
      </c>
      <c r="W134">
        <v>14</v>
      </c>
      <c r="X134">
        <v>15</v>
      </c>
      <c r="Y134">
        <v>16</v>
      </c>
      <c r="Z134">
        <v>17</v>
      </c>
      <c r="AA134" t="str">
        <f t="shared" si="46"/>
        <v/>
      </c>
      <c r="AB134" t="str">
        <f t="shared" si="40"/>
        <v/>
      </c>
      <c r="AC134" t="str">
        <f t="shared" si="39"/>
        <v/>
      </c>
    </row>
    <row r="135" spans="1:29" x14ac:dyDescent="0.2">
      <c r="A135" t="s">
        <v>9</v>
      </c>
      <c r="D135" t="s">
        <v>11</v>
      </c>
      <c r="E135">
        <v>25</v>
      </c>
      <c r="F135" t="s">
        <v>12</v>
      </c>
      <c r="G135">
        <v>25</v>
      </c>
      <c r="H135" t="s">
        <v>13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 t="str">
        <f t="shared" si="46"/>
        <v/>
      </c>
      <c r="AB135" t="str">
        <f>IF(OR(I135="V",I135="Calc"),ABS(CORREL(K135:AA135,K$1:AA$1)),"")</f>
        <v/>
      </c>
      <c r="AC135" t="str">
        <f t="shared" si="39"/>
        <v/>
      </c>
    </row>
    <row r="136" spans="1:29" x14ac:dyDescent="0.2">
      <c r="A136" t="s">
        <v>14</v>
      </c>
      <c r="D136" t="s">
        <v>16</v>
      </c>
      <c r="E136">
        <v>236.13</v>
      </c>
      <c r="F136" t="s">
        <v>17</v>
      </c>
      <c r="G136">
        <v>25</v>
      </c>
      <c r="H136" t="s">
        <v>18</v>
      </c>
      <c r="J136" s="1">
        <v>5.1076388888888886E-2</v>
      </c>
      <c r="K136" s="1">
        <v>5.2777777777777778E-2</v>
      </c>
      <c r="L136" s="1">
        <v>5.4398148148148147E-2</v>
      </c>
      <c r="M136" s="1">
        <v>5.5648148148148148E-2</v>
      </c>
      <c r="N136" s="1">
        <v>5.7118055555555554E-2</v>
      </c>
      <c r="O136" s="1">
        <v>5.8530092592592592E-2</v>
      </c>
      <c r="P136" s="1">
        <v>5.9918981481481483E-2</v>
      </c>
      <c r="Q136" s="1">
        <v>6.1273148148148153E-2</v>
      </c>
      <c r="R136" s="1">
        <v>6.2719907407407405E-2</v>
      </c>
      <c r="S136" s="1">
        <v>6.4108796296296303E-2</v>
      </c>
      <c r="T136" s="1">
        <v>6.5625000000000003E-2</v>
      </c>
      <c r="U136" s="1">
        <v>6.7083333333333328E-2</v>
      </c>
      <c r="V136" s="1">
        <v>6.8449074074074079E-2</v>
      </c>
      <c r="W136" s="1">
        <v>6.9884259259259257E-2</v>
      </c>
      <c r="X136" s="1">
        <v>7.0960648148148148E-2</v>
      </c>
      <c r="Y136" s="1">
        <v>7.2638888888888892E-2</v>
      </c>
      <c r="Z136" s="1">
        <v>7.3657407407407408E-2</v>
      </c>
      <c r="AA136" t="str">
        <f t="shared" si="46"/>
        <v/>
      </c>
      <c r="AB136" t="str">
        <f t="shared" ref="AB136:AB155" si="47">IF(OR(I136="V",I136="Calc"),ABS(CORREL(K136:AA136,K$1:AA$1)),"")</f>
        <v/>
      </c>
      <c r="AC136" t="str">
        <f t="shared" si="39"/>
        <v/>
      </c>
    </row>
    <row r="137" spans="1:29" x14ac:dyDescent="0.2">
      <c r="A137" t="s">
        <v>19</v>
      </c>
      <c r="B137">
        <v>25</v>
      </c>
      <c r="D137" t="s">
        <v>21</v>
      </c>
      <c r="E137">
        <v>1.5942000000000001</v>
      </c>
      <c r="F137" t="s">
        <v>22</v>
      </c>
      <c r="G137">
        <v>25</v>
      </c>
      <c r="H137" t="s">
        <v>23</v>
      </c>
      <c r="J137" s="1">
        <v>5.122685185185185E-2</v>
      </c>
      <c r="K137" s="1">
        <v>5.2824074074074079E-2</v>
      </c>
      <c r="L137" s="1">
        <v>5.4444444444444441E-2</v>
      </c>
      <c r="M137" s="1">
        <v>5.5729166666666663E-2</v>
      </c>
      <c r="N137" s="1">
        <v>5.7199074074074076E-2</v>
      </c>
      <c r="O137" s="1">
        <v>5.8611111111111114E-2</v>
      </c>
      <c r="P137" s="1">
        <v>0.06</v>
      </c>
      <c r="Q137" s="1">
        <v>6.1388888888888889E-2</v>
      </c>
      <c r="R137" s="1">
        <v>6.2824074074074074E-2</v>
      </c>
      <c r="S137" s="1">
        <v>6.4178240740740744E-2</v>
      </c>
      <c r="T137" s="1">
        <v>6.5729166666666672E-2</v>
      </c>
      <c r="U137" s="1">
        <v>6.7118055555555556E-2</v>
      </c>
      <c r="V137" s="1">
        <v>6.8611111111111109E-2</v>
      </c>
      <c r="W137" s="1">
        <v>6.9965277777777779E-2</v>
      </c>
      <c r="X137" s="1">
        <v>7.1018518518518522E-2</v>
      </c>
      <c r="Y137" s="1">
        <v>7.2789351851851855E-2</v>
      </c>
      <c r="Z137" s="1">
        <v>7.3738425925925929E-2</v>
      </c>
      <c r="AA137" t="str">
        <f t="shared" si="46"/>
        <v/>
      </c>
      <c r="AB137" t="str">
        <f t="shared" si="47"/>
        <v/>
      </c>
      <c r="AC137" t="str">
        <f t="shared" si="39"/>
        <v/>
      </c>
    </row>
    <row r="138" spans="1:29" x14ac:dyDescent="0.2">
      <c r="A138" t="s">
        <v>24</v>
      </c>
      <c r="D138" t="s">
        <v>25</v>
      </c>
      <c r="E138">
        <v>0</v>
      </c>
      <c r="F138" t="s">
        <v>22</v>
      </c>
      <c r="G138">
        <v>25</v>
      </c>
      <c r="H138" t="s">
        <v>26</v>
      </c>
      <c r="J138">
        <v>7</v>
      </c>
      <c r="K138">
        <v>3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4</v>
      </c>
      <c r="R138">
        <v>4</v>
      </c>
      <c r="S138">
        <v>3</v>
      </c>
      <c r="T138">
        <v>5</v>
      </c>
      <c r="U138">
        <v>1</v>
      </c>
      <c r="V138">
        <v>6</v>
      </c>
      <c r="W138">
        <v>3</v>
      </c>
      <c r="X138">
        <v>2</v>
      </c>
      <c r="Y138">
        <v>7</v>
      </c>
      <c r="Z138">
        <v>4</v>
      </c>
      <c r="AA138" t="str">
        <f t="shared" si="46"/>
        <v/>
      </c>
      <c r="AB138" t="str">
        <f t="shared" si="47"/>
        <v/>
      </c>
      <c r="AC138" t="str">
        <f t="shared" ref="AC138:AC191" si="48">IF(I138="V",(((MIN(J138:Z138)-MAX(J138:Z138))/1.6))/AA138,"")</f>
        <v/>
      </c>
    </row>
    <row r="139" spans="1:29" x14ac:dyDescent="0.2">
      <c r="A139" t="s">
        <v>27</v>
      </c>
      <c r="B139">
        <v>0</v>
      </c>
      <c r="D139" t="s">
        <v>28</v>
      </c>
      <c r="E139">
        <v>100.71</v>
      </c>
      <c r="F139" t="s">
        <v>29</v>
      </c>
      <c r="G139">
        <v>25</v>
      </c>
      <c r="H139" t="s">
        <v>204</v>
      </c>
      <c r="I139" t="s">
        <v>17</v>
      </c>
      <c r="J139">
        <v>232.84469999999999</v>
      </c>
      <c r="K139">
        <v>232.53149999999999</v>
      </c>
      <c r="L139">
        <v>232.30940000000001</v>
      </c>
      <c r="M139">
        <v>232.023</v>
      </c>
      <c r="N139">
        <v>231.75640000000001</v>
      </c>
      <c r="O139">
        <v>231.51939999999999</v>
      </c>
      <c r="P139">
        <v>231.2824</v>
      </c>
      <c r="Q139">
        <v>230.9948</v>
      </c>
      <c r="R139">
        <v>230.7319</v>
      </c>
      <c r="S139">
        <v>230.50229999999999</v>
      </c>
      <c r="T139">
        <v>230.12610000000001</v>
      </c>
      <c r="U139">
        <v>229.83580000000001</v>
      </c>
      <c r="V139">
        <v>229.53710000000001</v>
      </c>
      <c r="W139">
        <v>229.2877</v>
      </c>
      <c r="X139">
        <v>229.05070000000001</v>
      </c>
      <c r="Y139">
        <v>228.68039999999999</v>
      </c>
      <c r="Z139">
        <v>228.5138</v>
      </c>
      <c r="AA139" t="str">
        <f t="shared" si="46"/>
        <v/>
      </c>
      <c r="AB139" t="str">
        <f t="shared" si="47"/>
        <v/>
      </c>
      <c r="AC139" t="str">
        <f t="shared" si="48"/>
        <v/>
      </c>
    </row>
    <row r="140" spans="1:29" x14ac:dyDescent="0.2">
      <c r="A140" t="s">
        <v>31</v>
      </c>
      <c r="B140">
        <v>0</v>
      </c>
      <c r="D140" t="s">
        <v>32</v>
      </c>
      <c r="E140">
        <v>0.92</v>
      </c>
      <c r="G140">
        <v>25</v>
      </c>
      <c r="H140" t="s">
        <v>263</v>
      </c>
      <c r="I140" t="s">
        <v>44</v>
      </c>
      <c r="J140">
        <v>1.6081000000000001</v>
      </c>
      <c r="K140">
        <v>2.2218</v>
      </c>
      <c r="L140">
        <v>2.4685999999999999</v>
      </c>
      <c r="M140">
        <v>1.7774000000000001</v>
      </c>
      <c r="N140">
        <v>2.3698999999999999</v>
      </c>
      <c r="O140">
        <v>2.4685999999999999</v>
      </c>
      <c r="P140">
        <v>2.0243000000000002</v>
      </c>
      <c r="Q140">
        <v>2.444</v>
      </c>
      <c r="R140">
        <v>2.1848000000000001</v>
      </c>
      <c r="S140">
        <v>2.2218</v>
      </c>
      <c r="T140">
        <v>2.1032999999999999</v>
      </c>
      <c r="U140">
        <v>2.0737000000000001</v>
      </c>
      <c r="V140">
        <v>2.3205</v>
      </c>
      <c r="W140">
        <v>2.6168</v>
      </c>
      <c r="X140">
        <v>2.5920999999999998</v>
      </c>
      <c r="Y140">
        <v>2.0312999999999999</v>
      </c>
      <c r="Z140">
        <v>1.8145</v>
      </c>
      <c r="AA140" t="str">
        <f t="shared" si="46"/>
        <v/>
      </c>
      <c r="AB140" t="str">
        <f t="shared" si="47"/>
        <v/>
      </c>
      <c r="AC140" t="str">
        <f t="shared" si="48"/>
        <v/>
      </c>
    </row>
    <row r="141" spans="1:29" x14ac:dyDescent="0.2">
      <c r="A141" t="s">
        <v>36</v>
      </c>
      <c r="B141">
        <v>0</v>
      </c>
      <c r="C141" t="s">
        <v>37</v>
      </c>
      <c r="D141" t="s">
        <v>38</v>
      </c>
      <c r="G141">
        <v>25</v>
      </c>
      <c r="H141" t="s">
        <v>264</v>
      </c>
      <c r="I141" t="s">
        <v>22</v>
      </c>
      <c r="J141">
        <v>3.4912000000000001</v>
      </c>
      <c r="K141">
        <v>3.4016000000000002</v>
      </c>
      <c r="L141">
        <v>3.3483999999999998</v>
      </c>
      <c r="M141">
        <v>3.2982999999999998</v>
      </c>
      <c r="N141">
        <v>3.2464</v>
      </c>
      <c r="O141">
        <v>3.1999</v>
      </c>
      <c r="P141">
        <v>3.1516999999999999</v>
      </c>
      <c r="Q141">
        <v>3.1408</v>
      </c>
      <c r="R141">
        <v>3.1297000000000001</v>
      </c>
      <c r="S141">
        <v>3.1196000000000002</v>
      </c>
      <c r="T141">
        <v>3.1116999999999999</v>
      </c>
      <c r="U141">
        <v>3.1051000000000002</v>
      </c>
      <c r="V141">
        <v>3.0964999999999998</v>
      </c>
      <c r="W141">
        <v>3.0889000000000002</v>
      </c>
      <c r="X141">
        <v>3.0821000000000001</v>
      </c>
      <c r="Y141">
        <v>3.0691000000000002</v>
      </c>
      <c r="Z141">
        <v>3.0598000000000001</v>
      </c>
      <c r="AA141">
        <f t="shared" si="46"/>
        <v>-0.38712816429170149</v>
      </c>
      <c r="AB141">
        <f t="shared" si="47"/>
        <v>0.99942564622433239</v>
      </c>
      <c r="AC141">
        <f t="shared" si="48"/>
        <v>0.69647477210373476</v>
      </c>
    </row>
    <row r="142" spans="1:29" x14ac:dyDescent="0.2">
      <c r="A142" t="s">
        <v>41</v>
      </c>
      <c r="B142">
        <v>0</v>
      </c>
      <c r="C142" t="s">
        <v>42</v>
      </c>
      <c r="D142" t="s">
        <v>43</v>
      </c>
      <c r="E142">
        <v>-2</v>
      </c>
      <c r="F142" t="s">
        <v>44</v>
      </c>
      <c r="G142">
        <v>25</v>
      </c>
      <c r="H142" t="s">
        <v>265</v>
      </c>
      <c r="I142" t="s">
        <v>262</v>
      </c>
      <c r="J142">
        <v>-5.33E-2</v>
      </c>
      <c r="K142">
        <v>-0.65329999999999999</v>
      </c>
      <c r="L142">
        <v>-0.1573</v>
      </c>
      <c r="M142">
        <v>-0.2747</v>
      </c>
      <c r="N142">
        <v>-0.22969999999999999</v>
      </c>
      <c r="O142">
        <v>-0.19969999999999999</v>
      </c>
      <c r="P142">
        <v>-0.247</v>
      </c>
      <c r="Q142">
        <v>-8.48E-2</v>
      </c>
      <c r="R142">
        <v>-6.4799999999999996E-2</v>
      </c>
      <c r="S142">
        <v>-6.4699999999999994E-2</v>
      </c>
      <c r="T142">
        <v>-2.8000000000000001E-2</v>
      </c>
      <c r="U142">
        <v>-3.2000000000000001E-2</v>
      </c>
      <c r="V142">
        <v>-4.5199999999999997E-2</v>
      </c>
      <c r="W142">
        <v>-1.0999999999999999E-2</v>
      </c>
      <c r="X142">
        <v>-9.6000000000000002E-2</v>
      </c>
      <c r="Y142">
        <v>-6.4399999999999999E-2</v>
      </c>
      <c r="Z142">
        <v>-0.14099999999999999</v>
      </c>
      <c r="AA142" t="str">
        <f t="shared" si="46"/>
        <v/>
      </c>
      <c r="AB142" t="str">
        <f t="shared" si="47"/>
        <v/>
      </c>
      <c r="AC142" t="str">
        <f t="shared" si="48"/>
        <v/>
      </c>
    </row>
    <row r="143" spans="1:29" x14ac:dyDescent="0.2">
      <c r="A143" t="s">
        <v>47</v>
      </c>
      <c r="B143">
        <v>2</v>
      </c>
      <c r="C143" t="s">
        <v>48</v>
      </c>
      <c r="D143" t="s">
        <v>49</v>
      </c>
      <c r="E143">
        <v>2.5000000000000001E-2</v>
      </c>
      <c r="G143">
        <v>25</v>
      </c>
      <c r="H143" t="s">
        <v>289</v>
      </c>
      <c r="I143" t="s">
        <v>289</v>
      </c>
      <c r="J143">
        <f>(J141-$J141)*80/($Z141-$J141)</f>
        <v>0</v>
      </c>
      <c r="K143">
        <f t="shared" ref="K143:Z143" si="49">(K141-$J141)*80/($Z141-$J141)</f>
        <v>16.615669911914679</v>
      </c>
      <c r="L143">
        <f t="shared" si="49"/>
        <v>26.481223922114093</v>
      </c>
      <c r="M143">
        <f t="shared" si="49"/>
        <v>35.771905424200334</v>
      </c>
      <c r="N143">
        <f t="shared" si="49"/>
        <v>45.396383866481244</v>
      </c>
      <c r="O143">
        <f t="shared" si="49"/>
        <v>54.019471488178048</v>
      </c>
      <c r="P143">
        <f t="shared" si="49"/>
        <v>62.957811775614303</v>
      </c>
      <c r="Q143">
        <f t="shared" si="49"/>
        <v>64.979137691237838</v>
      </c>
      <c r="R143">
        <f t="shared" si="49"/>
        <v>67.037552155771891</v>
      </c>
      <c r="S143">
        <f t="shared" si="49"/>
        <v>68.910523875753341</v>
      </c>
      <c r="T143">
        <f t="shared" si="49"/>
        <v>70.375521557719082</v>
      </c>
      <c r="U143">
        <f t="shared" si="49"/>
        <v>71.599443671766323</v>
      </c>
      <c r="V143">
        <f t="shared" si="49"/>
        <v>73.194251274918912</v>
      </c>
      <c r="W143">
        <f t="shared" si="49"/>
        <v>74.603616133518756</v>
      </c>
      <c r="X143">
        <f t="shared" si="49"/>
        <v>75.864626796476585</v>
      </c>
      <c r="Y143">
        <f t="shared" si="49"/>
        <v>78.275382475660621</v>
      </c>
      <c r="Z143">
        <f t="shared" si="49"/>
        <v>80</v>
      </c>
      <c r="AA143">
        <f t="shared" si="46"/>
        <v>71.790109279870464</v>
      </c>
      <c r="AB143">
        <f t="shared" si="47"/>
        <v>0.99942564622433216</v>
      </c>
      <c r="AC143" t="str">
        <f t="shared" si="48"/>
        <v/>
      </c>
    </row>
    <row r="144" spans="1:29" x14ac:dyDescent="0.2">
      <c r="AA144" t="str">
        <f t="shared" si="46"/>
        <v/>
      </c>
      <c r="AB144" t="str">
        <f t="shared" si="47"/>
        <v/>
      </c>
      <c r="AC144" t="str">
        <f t="shared" si="48"/>
        <v/>
      </c>
    </row>
    <row r="145" spans="1:29" x14ac:dyDescent="0.2">
      <c r="A145" s="4" t="s">
        <v>281</v>
      </c>
      <c r="B145" s="4"/>
      <c r="C145" s="4"/>
      <c r="AA145" t="str">
        <f t="shared" si="46"/>
        <v/>
      </c>
      <c r="AB145" t="str">
        <f t="shared" si="47"/>
        <v/>
      </c>
      <c r="AC145" t="str">
        <f t="shared" si="48"/>
        <v/>
      </c>
    </row>
    <row r="146" spans="1:29" x14ac:dyDescent="0.2">
      <c r="A146" t="s">
        <v>109</v>
      </c>
      <c r="B146" t="s">
        <v>2</v>
      </c>
      <c r="C146" t="s">
        <v>3</v>
      </c>
      <c r="D146" t="s">
        <v>4</v>
      </c>
      <c r="E146" t="s">
        <v>5</v>
      </c>
      <c r="G146" t="s">
        <v>6</v>
      </c>
      <c r="H146" t="s">
        <v>7</v>
      </c>
      <c r="I146" t="s">
        <v>8</v>
      </c>
      <c r="J146">
        <v>1</v>
      </c>
      <c r="K146">
        <v>2</v>
      </c>
      <c r="L146">
        <v>3</v>
      </c>
      <c r="M146">
        <v>4</v>
      </c>
      <c r="N146">
        <v>5</v>
      </c>
      <c r="O146">
        <v>6</v>
      </c>
      <c r="P146">
        <v>7</v>
      </c>
      <c r="Q146">
        <v>8</v>
      </c>
      <c r="R146">
        <v>9</v>
      </c>
      <c r="S146">
        <v>10</v>
      </c>
      <c r="T146">
        <v>11</v>
      </c>
      <c r="U146">
        <v>12</v>
      </c>
      <c r="V146">
        <v>13</v>
      </c>
      <c r="W146">
        <v>14</v>
      </c>
      <c r="X146">
        <v>15</v>
      </c>
      <c r="Y146">
        <v>16</v>
      </c>
      <c r="Z146">
        <v>17</v>
      </c>
      <c r="AA146" t="str">
        <f t="shared" si="46"/>
        <v/>
      </c>
      <c r="AB146" t="str">
        <f t="shared" si="47"/>
        <v/>
      </c>
      <c r="AC146" t="str">
        <f t="shared" si="48"/>
        <v/>
      </c>
    </row>
    <row r="147" spans="1:29" x14ac:dyDescent="0.2">
      <c r="A147" t="s">
        <v>9</v>
      </c>
      <c r="D147" t="s">
        <v>11</v>
      </c>
      <c r="E147">
        <v>25.0001</v>
      </c>
      <c r="F147" t="s">
        <v>12</v>
      </c>
      <c r="G147">
        <v>25</v>
      </c>
      <c r="H147" t="s">
        <v>13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tr">
        <f t="shared" si="46"/>
        <v/>
      </c>
      <c r="AB147" t="str">
        <f t="shared" si="47"/>
        <v/>
      </c>
      <c r="AC147" t="str">
        <f t="shared" si="48"/>
        <v/>
      </c>
    </row>
    <row r="148" spans="1:29" x14ac:dyDescent="0.2">
      <c r="A148" t="s">
        <v>14</v>
      </c>
      <c r="D148" t="s">
        <v>16</v>
      </c>
      <c r="E148">
        <v>235.62</v>
      </c>
      <c r="F148" t="s">
        <v>17</v>
      </c>
      <c r="G148">
        <v>25</v>
      </c>
      <c r="H148" t="s">
        <v>18</v>
      </c>
      <c r="J148" s="1">
        <v>4.386574074074074E-2</v>
      </c>
      <c r="K148" s="1">
        <v>4.5740740740740742E-2</v>
      </c>
      <c r="L148" s="1">
        <v>4.7175925925925927E-2</v>
      </c>
      <c r="M148" s="1">
        <v>4.8611111111111112E-2</v>
      </c>
      <c r="N148" s="1">
        <v>5.0057870370370371E-2</v>
      </c>
      <c r="O148" s="1">
        <v>5.1493055555555556E-2</v>
      </c>
      <c r="P148" s="1">
        <v>5.3043981481481484E-2</v>
      </c>
      <c r="Q148" s="1">
        <v>5.4050925925925926E-2</v>
      </c>
      <c r="R148" s="1">
        <v>5.5868055555555553E-2</v>
      </c>
      <c r="S148" s="1">
        <v>5.6828703703703708E-2</v>
      </c>
      <c r="T148" s="1">
        <v>5.8321759259259261E-2</v>
      </c>
      <c r="U148" s="1">
        <v>5.9756944444444439E-2</v>
      </c>
      <c r="V148" s="1">
        <v>6.0023148148148152E-2</v>
      </c>
      <c r="W148" s="1">
        <v>6.1087962962962962E-2</v>
      </c>
      <c r="X148" s="1">
        <v>6.2523148148148147E-2</v>
      </c>
      <c r="Y148" s="1">
        <v>6.3807870370370376E-2</v>
      </c>
      <c r="Z148" s="1">
        <v>6.5243055555555554E-2</v>
      </c>
      <c r="AA148" t="str">
        <f t="shared" si="46"/>
        <v/>
      </c>
      <c r="AB148" t="str">
        <f t="shared" si="47"/>
        <v/>
      </c>
      <c r="AC148" t="str">
        <f t="shared" si="48"/>
        <v/>
      </c>
    </row>
    <row r="149" spans="1:29" x14ac:dyDescent="0.2">
      <c r="A149" t="s">
        <v>19</v>
      </c>
      <c r="B149">
        <v>25</v>
      </c>
      <c r="D149" t="s">
        <v>21</v>
      </c>
      <c r="E149">
        <v>2.3397999999999999</v>
      </c>
      <c r="F149" t="s">
        <v>22</v>
      </c>
      <c r="G149">
        <v>25</v>
      </c>
      <c r="H149" t="s">
        <v>23</v>
      </c>
      <c r="J149" s="1">
        <v>4.4189814814814814E-2</v>
      </c>
      <c r="K149" s="1">
        <v>4.5891203703703705E-2</v>
      </c>
      <c r="L149" s="1">
        <v>4.7233796296296295E-2</v>
      </c>
      <c r="M149" s="1">
        <v>4.8726851851851855E-2</v>
      </c>
      <c r="N149" s="1">
        <v>5.0219907407407414E-2</v>
      </c>
      <c r="O149" s="1">
        <v>5.1597222222222218E-2</v>
      </c>
      <c r="P149" s="1">
        <v>5.3252314814814815E-2</v>
      </c>
      <c r="Q149" s="1">
        <v>5.4212962962962963E-2</v>
      </c>
      <c r="R149" s="1">
        <v>5.603009259259259E-2</v>
      </c>
      <c r="S149" s="1">
        <v>5.7037037037037032E-2</v>
      </c>
      <c r="T149" s="1">
        <v>5.858796296296296E-2</v>
      </c>
      <c r="U149" s="1">
        <v>5.9814814814814814E-2</v>
      </c>
      <c r="V149" s="1">
        <v>6.0127314814814814E-2</v>
      </c>
      <c r="W149" s="1">
        <v>6.1192129629629631E-2</v>
      </c>
      <c r="X149" s="1">
        <v>6.2743055555555552E-2</v>
      </c>
      <c r="Y149" s="1">
        <v>6.3969907407407406E-2</v>
      </c>
      <c r="Z149" s="1">
        <v>6.5358796296296304E-2</v>
      </c>
      <c r="AA149" t="str">
        <f t="shared" si="46"/>
        <v/>
      </c>
      <c r="AB149" t="str">
        <f t="shared" si="47"/>
        <v/>
      </c>
      <c r="AC149" t="str">
        <f t="shared" si="48"/>
        <v/>
      </c>
    </row>
    <row r="150" spans="1:29" x14ac:dyDescent="0.2">
      <c r="A150" t="s">
        <v>24</v>
      </c>
      <c r="D150" t="s">
        <v>25</v>
      </c>
      <c r="E150">
        <v>0.02</v>
      </c>
      <c r="F150" t="s">
        <v>22</v>
      </c>
      <c r="G150">
        <v>25</v>
      </c>
      <c r="H150" t="s">
        <v>26</v>
      </c>
      <c r="J150">
        <v>14</v>
      </c>
      <c r="K150">
        <v>7</v>
      </c>
      <c r="L150">
        <v>2</v>
      </c>
      <c r="M150">
        <v>4</v>
      </c>
      <c r="N150">
        <v>7</v>
      </c>
      <c r="O150">
        <v>5</v>
      </c>
      <c r="P150">
        <v>9</v>
      </c>
      <c r="Q150">
        <v>6</v>
      </c>
      <c r="R150">
        <v>7</v>
      </c>
      <c r="S150">
        <v>10</v>
      </c>
      <c r="T150">
        <v>11</v>
      </c>
      <c r="U150">
        <v>2</v>
      </c>
      <c r="V150">
        <v>5</v>
      </c>
      <c r="W150">
        <v>4</v>
      </c>
      <c r="X150">
        <v>9</v>
      </c>
      <c r="Y150">
        <v>7</v>
      </c>
      <c r="Z150">
        <v>5</v>
      </c>
      <c r="AA150" t="str">
        <f t="shared" si="46"/>
        <v/>
      </c>
      <c r="AB150" t="str">
        <f t="shared" si="47"/>
        <v/>
      </c>
      <c r="AC150" t="str">
        <f t="shared" si="48"/>
        <v/>
      </c>
    </row>
    <row r="151" spans="1:29" x14ac:dyDescent="0.2">
      <c r="A151" t="s">
        <v>27</v>
      </c>
      <c r="B151">
        <v>0</v>
      </c>
      <c r="D151" t="s">
        <v>28</v>
      </c>
      <c r="E151">
        <v>100.5</v>
      </c>
      <c r="F151" t="s">
        <v>29</v>
      </c>
      <c r="G151">
        <v>25</v>
      </c>
      <c r="H151" t="s">
        <v>30</v>
      </c>
      <c r="I151" t="s">
        <v>17</v>
      </c>
      <c r="J151">
        <v>231.8005</v>
      </c>
      <c r="K151">
        <v>231.3964</v>
      </c>
      <c r="L151">
        <v>231.02850000000001</v>
      </c>
      <c r="M151">
        <v>230.72380000000001</v>
      </c>
      <c r="N151">
        <v>230.34870000000001</v>
      </c>
      <c r="O151">
        <v>230.0138</v>
      </c>
      <c r="P151">
        <v>229.6105</v>
      </c>
      <c r="Q151">
        <v>229.3442</v>
      </c>
      <c r="R151">
        <v>228.88900000000001</v>
      </c>
      <c r="S151">
        <v>228.67410000000001</v>
      </c>
      <c r="T151">
        <v>228.29669999999999</v>
      </c>
      <c r="U151">
        <v>227.96109999999999</v>
      </c>
      <c r="V151">
        <v>227.86259999999999</v>
      </c>
      <c r="W151">
        <v>227.60050000000001</v>
      </c>
      <c r="X151">
        <v>227.26419999999999</v>
      </c>
      <c r="Y151">
        <v>226.98670000000001</v>
      </c>
      <c r="Z151">
        <v>226.60919999999999</v>
      </c>
      <c r="AA151" t="str">
        <f t="shared" si="46"/>
        <v/>
      </c>
      <c r="AB151" t="str">
        <f t="shared" si="47"/>
        <v/>
      </c>
      <c r="AC151" t="str">
        <f t="shared" si="48"/>
        <v/>
      </c>
    </row>
    <row r="152" spans="1:29" x14ac:dyDescent="0.2">
      <c r="A152" t="s">
        <v>31</v>
      </c>
      <c r="B152">
        <v>0</v>
      </c>
      <c r="D152" t="s">
        <v>32</v>
      </c>
      <c r="E152">
        <v>0.92</v>
      </c>
      <c r="G152">
        <v>25</v>
      </c>
      <c r="H152" t="s">
        <v>267</v>
      </c>
      <c r="I152" t="s">
        <v>44</v>
      </c>
      <c r="J152">
        <v>2.6699000000000002</v>
      </c>
      <c r="K152">
        <v>2.8294999999999999</v>
      </c>
      <c r="L152">
        <v>2.5901000000000001</v>
      </c>
      <c r="M152">
        <v>3.3517999999999999</v>
      </c>
      <c r="N152">
        <v>3.1486999999999998</v>
      </c>
      <c r="O152">
        <v>3.2503000000000002</v>
      </c>
      <c r="P152">
        <v>3.0358000000000001</v>
      </c>
      <c r="Q152">
        <v>2.7254999999999998</v>
      </c>
      <c r="R152">
        <v>2.8584999999999998</v>
      </c>
      <c r="S152">
        <v>2.6916000000000002</v>
      </c>
      <c r="T152">
        <v>2.8348</v>
      </c>
      <c r="U152">
        <v>3.2503000000000002</v>
      </c>
      <c r="V152">
        <v>2.7221000000000002</v>
      </c>
      <c r="W152">
        <v>3.5804</v>
      </c>
      <c r="X152">
        <v>2.8214000000000001</v>
      </c>
      <c r="Y152">
        <v>2.9020000000000001</v>
      </c>
      <c r="Z152">
        <v>3.2503000000000002</v>
      </c>
      <c r="AA152" t="str">
        <f t="shared" si="46"/>
        <v/>
      </c>
      <c r="AB152" t="str">
        <f t="shared" si="47"/>
        <v/>
      </c>
      <c r="AC152" t="str">
        <f t="shared" si="48"/>
        <v/>
      </c>
    </row>
    <row r="153" spans="1:29" x14ac:dyDescent="0.2">
      <c r="A153" t="s">
        <v>36</v>
      </c>
      <c r="B153">
        <v>0</v>
      </c>
      <c r="C153" t="s">
        <v>37</v>
      </c>
      <c r="D153" t="s">
        <v>38</v>
      </c>
      <c r="E153" t="s">
        <v>268</v>
      </c>
      <c r="G153">
        <v>25</v>
      </c>
      <c r="H153" t="s">
        <v>269</v>
      </c>
      <c r="I153" t="s">
        <v>22</v>
      </c>
      <c r="J153">
        <v>4.6582999999999997</v>
      </c>
      <c r="K153">
        <v>4.5763999999999996</v>
      </c>
      <c r="L153">
        <v>4.5316999999999998</v>
      </c>
      <c r="M153">
        <v>4.4874000000000001</v>
      </c>
      <c r="N153">
        <v>4.444</v>
      </c>
      <c r="O153">
        <v>4.4008000000000003</v>
      </c>
      <c r="P153">
        <v>4.359</v>
      </c>
      <c r="Q153">
        <v>4.3547000000000002</v>
      </c>
      <c r="R153">
        <v>4.3456000000000001</v>
      </c>
      <c r="S153">
        <v>4.3398000000000003</v>
      </c>
      <c r="T153">
        <v>4.3327999999999998</v>
      </c>
      <c r="U153">
        <v>4.3262999999999998</v>
      </c>
      <c r="V153">
        <v>4.3262999999999998</v>
      </c>
      <c r="W153">
        <v>4.3212999999999999</v>
      </c>
      <c r="X153">
        <v>4.3140999999999998</v>
      </c>
      <c r="Y153">
        <v>4.3094999999999999</v>
      </c>
      <c r="Z153">
        <v>4.3000999999999996</v>
      </c>
      <c r="AA153">
        <f t="shared" si="46"/>
        <v>-0.32116060352053633</v>
      </c>
      <c r="AB153">
        <f t="shared" si="47"/>
        <v>0.99614208397407289</v>
      </c>
      <c r="AC153">
        <f t="shared" si="48"/>
        <v>0.69708114116706898</v>
      </c>
    </row>
    <row r="154" spans="1:29" x14ac:dyDescent="0.2">
      <c r="A154" t="s">
        <v>41</v>
      </c>
      <c r="B154">
        <v>0</v>
      </c>
      <c r="C154" t="s">
        <v>42</v>
      </c>
      <c r="D154" t="s">
        <v>43</v>
      </c>
      <c r="E154">
        <v>-1.9348000000000001</v>
      </c>
      <c r="F154" t="s">
        <v>44</v>
      </c>
      <c r="G154">
        <v>25</v>
      </c>
      <c r="H154" t="s">
        <v>45</v>
      </c>
      <c r="I154" t="s">
        <v>262</v>
      </c>
      <c r="J154">
        <v>-0.50860000000000005</v>
      </c>
      <c r="K154">
        <v>-0.7621</v>
      </c>
      <c r="L154">
        <v>-0.45750000000000002</v>
      </c>
      <c r="M154">
        <v>-0.38369999999999999</v>
      </c>
      <c r="N154">
        <v>-0.27310000000000001</v>
      </c>
      <c r="O154">
        <v>-0.24640000000000001</v>
      </c>
      <c r="P154">
        <v>-8.9899999999999994E-2</v>
      </c>
      <c r="Q154">
        <v>-6.5799999999999997E-2</v>
      </c>
      <c r="R154">
        <v>-4.1399999999999999E-2</v>
      </c>
      <c r="S154">
        <v>-8.9300000000000004E-2</v>
      </c>
      <c r="T154">
        <v>-7.1599999999999997E-2</v>
      </c>
      <c r="U154">
        <v>-0.10150000000000001</v>
      </c>
      <c r="V154">
        <v>-4.5600000000000002E-2</v>
      </c>
      <c r="W154">
        <v>-8.0299999999999996E-2</v>
      </c>
      <c r="X154">
        <v>-0.1017</v>
      </c>
      <c r="Y154">
        <v>-7.5999999999999998E-2</v>
      </c>
      <c r="Z154">
        <v>-0.12859999999999999</v>
      </c>
      <c r="AA154" t="str">
        <f t="shared" si="46"/>
        <v/>
      </c>
      <c r="AB154" t="str">
        <f t="shared" si="47"/>
        <v/>
      </c>
      <c r="AC154" t="str">
        <f t="shared" si="48"/>
        <v/>
      </c>
    </row>
    <row r="155" spans="1:29" x14ac:dyDescent="0.2">
      <c r="A155" t="s">
        <v>47</v>
      </c>
      <c r="B155">
        <v>2</v>
      </c>
      <c r="C155" t="s">
        <v>48</v>
      </c>
      <c r="D155" t="s">
        <v>49</v>
      </c>
      <c r="E155">
        <v>1.44E-2</v>
      </c>
      <c r="G155">
        <v>25</v>
      </c>
      <c r="H155" t="s">
        <v>289</v>
      </c>
      <c r="I155" t="s">
        <v>289</v>
      </c>
      <c r="J155">
        <f>(J153-$J153)*80/($Z153-$J153)</f>
        <v>0</v>
      </c>
      <c r="K155">
        <f t="shared" ref="K155:Z155" si="50">(K153-$J153)*80/($Z153-$J153)</f>
        <v>18.291457286432177</v>
      </c>
      <c r="L155">
        <f t="shared" si="50"/>
        <v>28.274706867671647</v>
      </c>
      <c r="M155">
        <f t="shared" si="50"/>
        <v>38.168620882188627</v>
      </c>
      <c r="N155">
        <f t="shared" si="50"/>
        <v>47.861529871580046</v>
      </c>
      <c r="O155">
        <f t="shared" si="50"/>
        <v>57.509771077610125</v>
      </c>
      <c r="P155">
        <f t="shared" si="50"/>
        <v>66.845337800111579</v>
      </c>
      <c r="Q155">
        <f t="shared" si="50"/>
        <v>67.805695142378411</v>
      </c>
      <c r="R155">
        <f t="shared" si="50"/>
        <v>69.838079285315345</v>
      </c>
      <c r="S155">
        <f t="shared" si="50"/>
        <v>71.133445002791575</v>
      </c>
      <c r="T155">
        <f t="shared" si="50"/>
        <v>72.69681742043548</v>
      </c>
      <c r="U155">
        <f t="shared" si="50"/>
        <v>74.148520379676114</v>
      </c>
      <c r="V155">
        <f t="shared" si="50"/>
        <v>74.148520379676114</v>
      </c>
      <c r="W155">
        <f t="shared" si="50"/>
        <v>75.265214963707351</v>
      </c>
      <c r="X155">
        <f t="shared" si="50"/>
        <v>76.873255164712404</v>
      </c>
      <c r="Y155">
        <f t="shared" si="50"/>
        <v>77.900614182021158</v>
      </c>
      <c r="Z155">
        <f t="shared" si="50"/>
        <v>80</v>
      </c>
      <c r="AA155">
        <f t="shared" si="46"/>
        <v>71.72766131111922</v>
      </c>
      <c r="AB155">
        <f t="shared" si="47"/>
        <v>0.99614208397407289</v>
      </c>
      <c r="AC155" t="str">
        <f t="shared" si="48"/>
        <v/>
      </c>
    </row>
    <row r="156" spans="1:29" x14ac:dyDescent="0.2">
      <c r="AA156" t="str">
        <f t="shared" si="46"/>
        <v/>
      </c>
      <c r="AB156" t="str">
        <f>IF(OR(I156="V",I156="Calc"),ABS(CORREL(K156:AA156,K$1:AA$1)),"")</f>
        <v/>
      </c>
      <c r="AC156" t="str">
        <f t="shared" si="48"/>
        <v/>
      </c>
    </row>
    <row r="157" spans="1:29" x14ac:dyDescent="0.2">
      <c r="A157" s="4" t="s">
        <v>281</v>
      </c>
      <c r="B157" s="4"/>
      <c r="C157" s="4"/>
      <c r="AA157" t="str">
        <f t="shared" si="46"/>
        <v/>
      </c>
      <c r="AB157" t="str">
        <f t="shared" ref="AB157:AB178" si="51">IF(OR(I157="V",I157="Calc"),ABS(CORREL(K157:AA157,K$1:AA$1)),"")</f>
        <v/>
      </c>
      <c r="AC157" t="str">
        <f t="shared" si="48"/>
        <v/>
      </c>
    </row>
    <row r="158" spans="1:29" x14ac:dyDescent="0.2">
      <c r="A158" t="s">
        <v>109</v>
      </c>
      <c r="B158" t="s">
        <v>2</v>
      </c>
      <c r="C158" t="s">
        <v>50</v>
      </c>
      <c r="D158" t="s">
        <v>4</v>
      </c>
      <c r="E158" t="s">
        <v>5</v>
      </c>
      <c r="G158" t="s">
        <v>6</v>
      </c>
      <c r="H158" t="s">
        <v>7</v>
      </c>
      <c r="I158" t="s">
        <v>8</v>
      </c>
      <c r="J158">
        <v>1</v>
      </c>
      <c r="K158">
        <v>2</v>
      </c>
      <c r="L158">
        <v>3</v>
      </c>
      <c r="M158">
        <v>4</v>
      </c>
      <c r="N158">
        <v>5</v>
      </c>
      <c r="O158">
        <v>6</v>
      </c>
      <c r="P158">
        <v>7</v>
      </c>
      <c r="Q158">
        <v>8</v>
      </c>
      <c r="R158">
        <v>9</v>
      </c>
      <c r="S158">
        <v>10</v>
      </c>
      <c r="T158">
        <v>11</v>
      </c>
      <c r="U158">
        <v>12</v>
      </c>
      <c r="V158">
        <v>13</v>
      </c>
      <c r="W158">
        <v>14</v>
      </c>
      <c r="X158">
        <v>15</v>
      </c>
      <c r="Y158">
        <v>16</v>
      </c>
      <c r="Z158">
        <v>17</v>
      </c>
      <c r="AA158" t="str">
        <f t="shared" si="46"/>
        <v/>
      </c>
      <c r="AB158" t="str">
        <f t="shared" si="51"/>
        <v/>
      </c>
      <c r="AC158" t="str">
        <f t="shared" si="48"/>
        <v/>
      </c>
    </row>
    <row r="159" spans="1:29" x14ac:dyDescent="0.2">
      <c r="A159" t="s">
        <v>9</v>
      </c>
      <c r="D159" t="s">
        <v>11</v>
      </c>
      <c r="E159">
        <v>25.0001</v>
      </c>
      <c r="F159" t="s">
        <v>12</v>
      </c>
      <c r="G159">
        <v>25</v>
      </c>
      <c r="H159" t="s">
        <v>13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t="str">
        <f t="shared" si="46"/>
        <v/>
      </c>
      <c r="AB159" t="str">
        <f t="shared" si="51"/>
        <v/>
      </c>
      <c r="AC159" t="str">
        <f t="shared" si="48"/>
        <v/>
      </c>
    </row>
    <row r="160" spans="1:29" x14ac:dyDescent="0.2">
      <c r="A160" t="s">
        <v>14</v>
      </c>
      <c r="D160" t="s">
        <v>16</v>
      </c>
      <c r="E160">
        <v>235.62</v>
      </c>
      <c r="F160" t="s">
        <v>17</v>
      </c>
      <c r="G160">
        <v>25</v>
      </c>
      <c r="H160" t="s">
        <v>18</v>
      </c>
      <c r="J160" s="1">
        <v>4.3923611111111115E-2</v>
      </c>
      <c r="K160" s="1">
        <v>4.5740740740740742E-2</v>
      </c>
      <c r="L160" s="1">
        <v>4.7118055555555559E-2</v>
      </c>
      <c r="M160" s="1">
        <v>4.8402777777777774E-2</v>
      </c>
      <c r="N160" s="1">
        <v>4.9953703703703702E-2</v>
      </c>
      <c r="O160" s="1">
        <v>5.1168981481481489E-2</v>
      </c>
      <c r="P160" s="1">
        <v>5.2395833333333336E-2</v>
      </c>
      <c r="Q160" s="1">
        <v>5.3888888888888896E-2</v>
      </c>
      <c r="R160" s="1">
        <v>5.5219907407407405E-2</v>
      </c>
      <c r="S160" s="1">
        <v>5.6979166666666664E-2</v>
      </c>
      <c r="T160" s="1">
        <v>5.8321759259259261E-2</v>
      </c>
      <c r="U160" s="1">
        <v>5.9548611111111115E-2</v>
      </c>
      <c r="V160" s="1">
        <v>6.0717592592592594E-2</v>
      </c>
      <c r="W160" s="1">
        <v>6.2476851851851846E-2</v>
      </c>
      <c r="X160" s="1">
        <v>6.3865740740740737E-2</v>
      </c>
      <c r="Y160" s="1">
        <v>6.5462962962962959E-2</v>
      </c>
      <c r="Z160" s="1">
        <v>6.6469907407407408E-2</v>
      </c>
      <c r="AA160" t="str">
        <f t="shared" si="46"/>
        <v/>
      </c>
      <c r="AB160" t="str">
        <f t="shared" si="51"/>
        <v/>
      </c>
      <c r="AC160" t="str">
        <f t="shared" si="48"/>
        <v/>
      </c>
    </row>
    <row r="161" spans="1:29" x14ac:dyDescent="0.2">
      <c r="A161" t="s">
        <v>19</v>
      </c>
      <c r="B161">
        <v>25</v>
      </c>
      <c r="D161" t="s">
        <v>21</v>
      </c>
      <c r="E161">
        <v>1.7069000000000001</v>
      </c>
      <c r="F161" t="s">
        <v>22</v>
      </c>
      <c r="G161">
        <v>25</v>
      </c>
      <c r="H161" t="s">
        <v>23</v>
      </c>
      <c r="J161" s="1">
        <v>4.4027777777777777E-2</v>
      </c>
      <c r="K161" s="1">
        <v>4.594907407407408E-2</v>
      </c>
      <c r="L161" s="1">
        <v>4.7175925925925927E-2</v>
      </c>
      <c r="M161" s="1">
        <v>4.8668981481481487E-2</v>
      </c>
      <c r="N161" s="1">
        <v>5.0104166666666672E-2</v>
      </c>
      <c r="O161" s="1">
        <v>5.1331018518518519E-2</v>
      </c>
      <c r="P161" s="1">
        <v>5.2662037037037035E-2</v>
      </c>
      <c r="Q161" s="1">
        <v>5.4155092592592595E-2</v>
      </c>
      <c r="R161" s="1">
        <v>5.5497685185185185E-2</v>
      </c>
      <c r="S161" s="1">
        <v>5.7199074074074076E-2</v>
      </c>
      <c r="T161" s="1">
        <v>5.8530092592592592E-2</v>
      </c>
      <c r="U161" s="1">
        <v>5.9594907407407409E-2</v>
      </c>
      <c r="V161" s="1">
        <v>6.0879629629629638E-2</v>
      </c>
      <c r="W161" s="1">
        <v>6.2581018518518508E-2</v>
      </c>
      <c r="X161" s="1">
        <v>6.3912037037037031E-2</v>
      </c>
      <c r="Y161" s="1">
        <v>6.5567129629629628E-2</v>
      </c>
      <c r="Z161" s="1">
        <v>6.6574074074074077E-2</v>
      </c>
      <c r="AA161" t="str">
        <f t="shared" si="46"/>
        <v/>
      </c>
      <c r="AB161" t="str">
        <f t="shared" si="51"/>
        <v/>
      </c>
      <c r="AC161" t="str">
        <f t="shared" si="48"/>
        <v/>
      </c>
    </row>
    <row r="162" spans="1:29" x14ac:dyDescent="0.2">
      <c r="A162" t="s">
        <v>24</v>
      </c>
      <c r="D162" t="s">
        <v>25</v>
      </c>
      <c r="E162">
        <v>0.1</v>
      </c>
      <c r="F162" t="s">
        <v>22</v>
      </c>
      <c r="G162">
        <v>25</v>
      </c>
      <c r="H162" t="s">
        <v>26</v>
      </c>
      <c r="J162">
        <v>5</v>
      </c>
      <c r="K162">
        <v>10</v>
      </c>
      <c r="L162">
        <v>3</v>
      </c>
      <c r="M162">
        <v>12</v>
      </c>
      <c r="N162">
        <v>7</v>
      </c>
      <c r="O162">
        <v>7</v>
      </c>
      <c r="P162">
        <v>12</v>
      </c>
      <c r="Q162">
        <v>11</v>
      </c>
      <c r="R162">
        <v>12</v>
      </c>
      <c r="S162">
        <v>9</v>
      </c>
      <c r="T162">
        <v>9</v>
      </c>
      <c r="U162">
        <v>2</v>
      </c>
      <c r="V162">
        <v>7</v>
      </c>
      <c r="W162">
        <v>5</v>
      </c>
      <c r="X162">
        <v>3</v>
      </c>
      <c r="Y162">
        <v>5</v>
      </c>
      <c r="Z162">
        <v>5</v>
      </c>
      <c r="AA162" t="str">
        <f t="shared" si="46"/>
        <v/>
      </c>
      <c r="AB162" t="str">
        <f t="shared" si="51"/>
        <v/>
      </c>
      <c r="AC162" t="str">
        <f t="shared" si="48"/>
        <v/>
      </c>
    </row>
    <row r="163" spans="1:29" x14ac:dyDescent="0.2">
      <c r="A163" t="s">
        <v>27</v>
      </c>
      <c r="B163">
        <v>0</v>
      </c>
      <c r="D163" t="s">
        <v>28</v>
      </c>
      <c r="E163">
        <v>100.5</v>
      </c>
      <c r="F163" t="s">
        <v>29</v>
      </c>
      <c r="G163">
        <v>25</v>
      </c>
      <c r="H163" t="s">
        <v>52</v>
      </c>
      <c r="I163" t="s">
        <v>17</v>
      </c>
      <c r="J163">
        <v>231.863</v>
      </c>
      <c r="K163">
        <v>231.61949999999999</v>
      </c>
      <c r="L163">
        <v>231.46610000000001</v>
      </c>
      <c r="M163">
        <v>231.17769999999999</v>
      </c>
      <c r="N163">
        <v>230.8998</v>
      </c>
      <c r="O163">
        <v>230.68819999999999</v>
      </c>
      <c r="P163">
        <v>230.4958</v>
      </c>
      <c r="Q163">
        <v>230.1241</v>
      </c>
      <c r="R163">
        <v>229.8751</v>
      </c>
      <c r="S163">
        <v>229.5712</v>
      </c>
      <c r="T163">
        <v>229.31540000000001</v>
      </c>
      <c r="U163">
        <v>229.137</v>
      </c>
      <c r="V163">
        <v>228.86369999999999</v>
      </c>
      <c r="W163">
        <v>228.5754</v>
      </c>
      <c r="X163">
        <v>228.35249999999999</v>
      </c>
      <c r="Y163">
        <v>228.03</v>
      </c>
      <c r="Z163">
        <v>227.8775</v>
      </c>
      <c r="AA163" t="str">
        <f t="shared" si="46"/>
        <v/>
      </c>
      <c r="AB163" t="str">
        <f t="shared" si="51"/>
        <v/>
      </c>
      <c r="AC163" t="str">
        <f t="shared" si="48"/>
        <v/>
      </c>
    </row>
    <row r="164" spans="1:29" x14ac:dyDescent="0.2">
      <c r="A164" t="s">
        <v>31</v>
      </c>
      <c r="B164">
        <v>0</v>
      </c>
      <c r="D164" t="s">
        <v>32</v>
      </c>
      <c r="E164">
        <v>0.92</v>
      </c>
      <c r="G164">
        <v>25</v>
      </c>
      <c r="H164" t="s">
        <v>270</v>
      </c>
      <c r="I164" t="s">
        <v>44</v>
      </c>
      <c r="J164">
        <v>1.3784000000000001</v>
      </c>
      <c r="K164">
        <v>1.8036000000000001</v>
      </c>
      <c r="L164">
        <v>2.1995</v>
      </c>
      <c r="M164">
        <v>2.0407000000000002</v>
      </c>
      <c r="N164">
        <v>1.8224</v>
      </c>
      <c r="O164">
        <v>2.0737999999999999</v>
      </c>
      <c r="P164">
        <v>2.0407000000000002</v>
      </c>
      <c r="Q164">
        <v>3.1726000000000001</v>
      </c>
      <c r="R164">
        <v>2.0895000000000001</v>
      </c>
      <c r="S164">
        <v>1.8248</v>
      </c>
      <c r="T164">
        <v>2.0855000000000001</v>
      </c>
      <c r="U164">
        <v>1.9061999999999999</v>
      </c>
      <c r="V164">
        <v>2.0110000000000001</v>
      </c>
      <c r="W164">
        <v>2.0821999999999998</v>
      </c>
      <c r="X164">
        <v>1.7107000000000001</v>
      </c>
      <c r="Y164">
        <v>1.613</v>
      </c>
      <c r="Z164">
        <v>1.2317</v>
      </c>
      <c r="AA164" t="str">
        <f t="shared" si="46"/>
        <v/>
      </c>
      <c r="AB164" t="str">
        <f t="shared" si="51"/>
        <v/>
      </c>
      <c r="AC164" t="str">
        <f t="shared" si="48"/>
        <v/>
      </c>
    </row>
    <row r="165" spans="1:29" x14ac:dyDescent="0.2">
      <c r="A165" t="s">
        <v>36</v>
      </c>
      <c r="B165">
        <v>0</v>
      </c>
      <c r="C165" t="s">
        <v>37</v>
      </c>
      <c r="D165" t="s">
        <v>38</v>
      </c>
      <c r="E165" t="s">
        <v>268</v>
      </c>
      <c r="G165">
        <v>25</v>
      </c>
      <c r="H165" t="s">
        <v>271</v>
      </c>
      <c r="I165" t="s">
        <v>22</v>
      </c>
      <c r="J165">
        <v>5.6759000000000004</v>
      </c>
      <c r="K165">
        <v>5.4945000000000004</v>
      </c>
      <c r="L165">
        <v>5.3967999999999998</v>
      </c>
      <c r="M165">
        <v>5.2975000000000003</v>
      </c>
      <c r="N165">
        <v>5.1978999999999997</v>
      </c>
      <c r="O165">
        <v>5.0986000000000002</v>
      </c>
      <c r="P165">
        <v>5.0044000000000004</v>
      </c>
      <c r="Q165">
        <v>4.9889000000000001</v>
      </c>
      <c r="R165">
        <v>4.9713000000000003</v>
      </c>
      <c r="S165">
        <v>4.9505999999999997</v>
      </c>
      <c r="T165">
        <v>4.9329999999999998</v>
      </c>
      <c r="U165">
        <v>4.9184999999999999</v>
      </c>
      <c r="V165">
        <v>4.9073000000000002</v>
      </c>
      <c r="W165">
        <v>4.8833000000000002</v>
      </c>
      <c r="X165">
        <v>4.8712</v>
      </c>
      <c r="Y165">
        <v>4.8552999999999997</v>
      </c>
      <c r="Z165">
        <v>4.84</v>
      </c>
      <c r="AA165">
        <f t="shared" si="46"/>
        <v>-0.75424350377200344</v>
      </c>
      <c r="AB165">
        <f t="shared" si="51"/>
        <v>0.99926768152080914</v>
      </c>
      <c r="AC165">
        <f t="shared" si="48"/>
        <v>0.69266423560464019</v>
      </c>
    </row>
    <row r="166" spans="1:29" x14ac:dyDescent="0.2">
      <c r="A166" t="s">
        <v>41</v>
      </c>
      <c r="B166">
        <v>0</v>
      </c>
      <c r="C166" t="s">
        <v>42</v>
      </c>
      <c r="D166" t="s">
        <v>43</v>
      </c>
      <c r="E166">
        <v>-2</v>
      </c>
      <c r="F166" t="s">
        <v>44</v>
      </c>
      <c r="G166">
        <v>25</v>
      </c>
      <c r="H166" t="s">
        <v>55</v>
      </c>
      <c r="I166" t="s">
        <v>262</v>
      </c>
      <c r="J166">
        <v>-1.9814000000000001</v>
      </c>
      <c r="K166">
        <v>-1.5556000000000001</v>
      </c>
      <c r="L166">
        <v>-1.2323</v>
      </c>
      <c r="M166">
        <v>-1.3123</v>
      </c>
      <c r="N166">
        <v>-1.0569</v>
      </c>
      <c r="O166">
        <v>-1.5109999999999999</v>
      </c>
      <c r="P166">
        <v>-1.4698</v>
      </c>
      <c r="Q166">
        <v>-0.17419999999999999</v>
      </c>
      <c r="R166">
        <v>-0.2752</v>
      </c>
      <c r="S166">
        <v>-0.20039999999999999</v>
      </c>
      <c r="T166">
        <v>-0.24160000000000001</v>
      </c>
      <c r="U166">
        <v>-0.2215</v>
      </c>
      <c r="V166">
        <v>-0.13489999999999999</v>
      </c>
      <c r="W166">
        <v>-0.30520000000000003</v>
      </c>
      <c r="X166">
        <v>-0.20369999999999999</v>
      </c>
      <c r="Y166">
        <v>-0.22939999999999999</v>
      </c>
      <c r="Z166">
        <v>-0.2172</v>
      </c>
      <c r="AA166" t="str">
        <f t="shared" si="46"/>
        <v/>
      </c>
      <c r="AB166" t="str">
        <f t="shared" si="51"/>
        <v/>
      </c>
      <c r="AC166" t="str">
        <f t="shared" si="48"/>
        <v/>
      </c>
    </row>
    <row r="167" spans="1:29" x14ac:dyDescent="0.2">
      <c r="A167" t="s">
        <v>47</v>
      </c>
      <c r="B167">
        <v>2</v>
      </c>
      <c r="C167" t="s">
        <v>48</v>
      </c>
      <c r="D167" t="s">
        <v>49</v>
      </c>
      <c r="E167">
        <v>2.5000000000000001E-2</v>
      </c>
      <c r="G167">
        <v>25</v>
      </c>
      <c r="H167" t="s">
        <v>289</v>
      </c>
      <c r="I167" t="s">
        <v>289</v>
      </c>
      <c r="J167">
        <f>(J165-$J165)*80/($Z165-$J165)</f>
        <v>0</v>
      </c>
      <c r="K167">
        <f t="shared" ref="K167:Z167" si="52">(K165-$J165)*80/($Z165-$J165)</f>
        <v>17.360928340710601</v>
      </c>
      <c r="L167">
        <f t="shared" si="52"/>
        <v>26.711329106352473</v>
      </c>
      <c r="M167">
        <f t="shared" si="52"/>
        <v>36.214858236631159</v>
      </c>
      <c r="N167">
        <f t="shared" si="52"/>
        <v>45.747098935279375</v>
      </c>
      <c r="O167">
        <f t="shared" si="52"/>
        <v>55.250628065558061</v>
      </c>
      <c r="P167">
        <f t="shared" si="52"/>
        <v>64.266060533556598</v>
      </c>
      <c r="Q167">
        <f t="shared" si="52"/>
        <v>65.749491565976783</v>
      </c>
      <c r="R167">
        <f t="shared" si="52"/>
        <v>67.433903576982857</v>
      </c>
      <c r="S167">
        <f t="shared" si="52"/>
        <v>69.415001794473042</v>
      </c>
      <c r="T167">
        <f t="shared" si="52"/>
        <v>71.099413805479131</v>
      </c>
      <c r="U167">
        <f t="shared" si="52"/>
        <v>72.487139610001194</v>
      </c>
      <c r="V167">
        <f t="shared" si="52"/>
        <v>73.559038162459601</v>
      </c>
      <c r="W167">
        <f t="shared" si="52"/>
        <v>75.855963632013371</v>
      </c>
      <c r="X167">
        <f t="shared" si="52"/>
        <v>77.013996889580085</v>
      </c>
      <c r="Y167">
        <f t="shared" si="52"/>
        <v>78.535710013159488</v>
      </c>
      <c r="Z167">
        <f t="shared" si="52"/>
        <v>80</v>
      </c>
      <c r="AA167">
        <f t="shared" si="46"/>
        <v>72.185046419141358</v>
      </c>
      <c r="AB167">
        <f t="shared" si="51"/>
        <v>0.99926768152080903</v>
      </c>
      <c r="AC167" t="str">
        <f t="shared" si="48"/>
        <v/>
      </c>
    </row>
    <row r="168" spans="1:29" x14ac:dyDescent="0.2">
      <c r="AA168" t="str">
        <f t="shared" si="46"/>
        <v/>
      </c>
      <c r="AB168" t="str">
        <f t="shared" si="51"/>
        <v/>
      </c>
      <c r="AC168" t="str">
        <f t="shared" si="48"/>
        <v/>
      </c>
    </row>
    <row r="169" spans="1:29" x14ac:dyDescent="0.2">
      <c r="A169" s="4" t="s">
        <v>282</v>
      </c>
      <c r="B169" s="4"/>
      <c r="C169" s="4"/>
      <c r="AA169" t="str">
        <f t="shared" si="46"/>
        <v/>
      </c>
      <c r="AB169" t="str">
        <f t="shared" si="51"/>
        <v/>
      </c>
      <c r="AC169" t="str">
        <f t="shared" si="48"/>
        <v/>
      </c>
    </row>
    <row r="170" spans="1:29" x14ac:dyDescent="0.2">
      <c r="A170" t="s">
        <v>109</v>
      </c>
      <c r="B170" t="s">
        <v>66</v>
      </c>
      <c r="C170" t="s">
        <v>67</v>
      </c>
      <c r="D170" t="s">
        <v>4</v>
      </c>
      <c r="E170" t="s">
        <v>5</v>
      </c>
      <c r="G170" t="s">
        <v>6</v>
      </c>
      <c r="H170" t="s">
        <v>7</v>
      </c>
      <c r="I170" t="s">
        <v>8</v>
      </c>
      <c r="J170">
        <v>1</v>
      </c>
      <c r="K170">
        <v>2</v>
      </c>
      <c r="L170">
        <v>3</v>
      </c>
      <c r="M170">
        <v>4</v>
      </c>
      <c r="N170">
        <v>5</v>
      </c>
      <c r="O170">
        <v>6</v>
      </c>
      <c r="P170">
        <v>7</v>
      </c>
      <c r="Q170">
        <v>8</v>
      </c>
      <c r="R170">
        <v>9</v>
      </c>
      <c r="S170">
        <v>10</v>
      </c>
      <c r="T170">
        <v>11</v>
      </c>
      <c r="U170">
        <v>12</v>
      </c>
      <c r="V170">
        <v>13</v>
      </c>
      <c r="W170">
        <v>14</v>
      </c>
      <c r="X170">
        <v>15</v>
      </c>
      <c r="Y170">
        <v>16</v>
      </c>
      <c r="Z170">
        <v>17</v>
      </c>
      <c r="AA170" t="str">
        <f t="shared" si="46"/>
        <v/>
      </c>
      <c r="AB170" t="str">
        <f t="shared" si="51"/>
        <v/>
      </c>
      <c r="AC170" t="str">
        <f t="shared" si="48"/>
        <v/>
      </c>
    </row>
    <row r="171" spans="1:29" x14ac:dyDescent="0.2">
      <c r="A171" t="s">
        <v>9</v>
      </c>
      <c r="D171" t="s">
        <v>11</v>
      </c>
      <c r="E171">
        <v>25</v>
      </c>
      <c r="F171" t="s">
        <v>12</v>
      </c>
      <c r="G171">
        <v>25</v>
      </c>
      <c r="H171" t="s">
        <v>13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t="str">
        <f t="shared" si="46"/>
        <v/>
      </c>
      <c r="AB171" t="str">
        <f t="shared" si="51"/>
        <v/>
      </c>
      <c r="AC171" t="str">
        <f t="shared" si="48"/>
        <v/>
      </c>
    </row>
    <row r="172" spans="1:29" x14ac:dyDescent="0.2">
      <c r="A172" t="s">
        <v>14</v>
      </c>
      <c r="D172" t="s">
        <v>16</v>
      </c>
      <c r="E172">
        <v>235.86</v>
      </c>
      <c r="F172" t="s">
        <v>17</v>
      </c>
      <c r="G172">
        <v>25</v>
      </c>
      <c r="H172" t="s">
        <v>18</v>
      </c>
      <c r="J172" s="1">
        <v>4.3657407407407402E-2</v>
      </c>
      <c r="K172" s="1">
        <v>4.5682870370370367E-2</v>
      </c>
      <c r="L172" s="1">
        <v>4.7280092592592589E-2</v>
      </c>
      <c r="M172" s="1">
        <v>4.8668981481481487E-2</v>
      </c>
      <c r="N172" s="1">
        <v>5.0104166666666672E-2</v>
      </c>
      <c r="O172" s="1">
        <v>5.1331018518518519E-2</v>
      </c>
      <c r="P172" s="1">
        <v>5.3043981481481484E-2</v>
      </c>
      <c r="Q172" s="1">
        <v>5.4479166666666669E-2</v>
      </c>
      <c r="R172" s="1">
        <v>5.5543981481481486E-2</v>
      </c>
      <c r="S172" s="1">
        <v>5.6875000000000002E-2</v>
      </c>
      <c r="T172" s="1">
        <v>5.8263888888888893E-2</v>
      </c>
      <c r="U172" s="1">
        <v>5.9814814814814814E-2</v>
      </c>
      <c r="V172" s="1">
        <v>6.1307870370370367E-2</v>
      </c>
      <c r="W172" s="1">
        <v>6.2905092592592596E-2</v>
      </c>
      <c r="X172" s="1">
        <v>6.4236111111111105E-2</v>
      </c>
      <c r="Y172" s="1">
        <v>6.5625000000000003E-2</v>
      </c>
      <c r="Z172" s="1">
        <v>6.6956018518518512E-2</v>
      </c>
      <c r="AA172" t="str">
        <f t="shared" si="46"/>
        <v/>
      </c>
      <c r="AB172" t="str">
        <f t="shared" si="51"/>
        <v/>
      </c>
      <c r="AC172" t="str">
        <f t="shared" si="48"/>
        <v/>
      </c>
    </row>
    <row r="173" spans="1:29" x14ac:dyDescent="0.2">
      <c r="A173" t="s">
        <v>19</v>
      </c>
      <c r="B173">
        <v>25</v>
      </c>
      <c r="D173" t="s">
        <v>21</v>
      </c>
      <c r="E173">
        <v>1.6145</v>
      </c>
      <c r="F173" t="s">
        <v>22</v>
      </c>
      <c r="G173">
        <v>25</v>
      </c>
      <c r="H173" t="s">
        <v>23</v>
      </c>
      <c r="J173" s="1">
        <v>4.3923611111111115E-2</v>
      </c>
      <c r="K173" s="1">
        <v>4.5891203703703705E-2</v>
      </c>
      <c r="L173" s="1">
        <v>4.7337962962962964E-2</v>
      </c>
      <c r="M173" s="1">
        <v>4.8877314814814811E-2</v>
      </c>
      <c r="N173" s="1">
        <v>5.0219907407407414E-2</v>
      </c>
      <c r="O173" s="1">
        <v>5.1435185185185188E-2</v>
      </c>
      <c r="P173" s="1">
        <v>5.3090277777777778E-2</v>
      </c>
      <c r="Q173" s="1">
        <v>5.4641203703703706E-2</v>
      </c>
      <c r="R173" s="1">
        <v>5.5648148148148148E-2</v>
      </c>
      <c r="S173" s="1">
        <v>5.7094907407407407E-2</v>
      </c>
      <c r="T173" s="1">
        <v>5.8321759259259261E-2</v>
      </c>
      <c r="U173" s="1">
        <v>5.9918981481481483E-2</v>
      </c>
      <c r="V173" s="1">
        <v>6.1354166666666675E-2</v>
      </c>
      <c r="W173" s="1">
        <v>6.3067129629629626E-2</v>
      </c>
      <c r="X173" s="1">
        <v>6.4398148148148149E-2</v>
      </c>
      <c r="Y173" s="1">
        <v>6.5775462962962966E-2</v>
      </c>
      <c r="Z173" s="1">
        <v>6.7118055555555556E-2</v>
      </c>
      <c r="AA173" t="str">
        <f t="shared" si="46"/>
        <v/>
      </c>
      <c r="AB173" t="str">
        <f t="shared" si="51"/>
        <v/>
      </c>
      <c r="AC173" t="str">
        <f t="shared" si="48"/>
        <v/>
      </c>
    </row>
    <row r="174" spans="1:29" x14ac:dyDescent="0.2">
      <c r="A174" t="s">
        <v>24</v>
      </c>
      <c r="D174" t="s">
        <v>25</v>
      </c>
      <c r="E174">
        <v>0</v>
      </c>
      <c r="F174" t="s">
        <v>22</v>
      </c>
      <c r="G174">
        <v>25</v>
      </c>
      <c r="H174" t="s">
        <v>26</v>
      </c>
      <c r="J174">
        <v>11</v>
      </c>
      <c r="K174">
        <v>9</v>
      </c>
      <c r="L174">
        <v>2</v>
      </c>
      <c r="M174">
        <v>9</v>
      </c>
      <c r="N174">
        <v>5</v>
      </c>
      <c r="O174">
        <v>5</v>
      </c>
      <c r="P174">
        <v>2</v>
      </c>
      <c r="Q174">
        <v>7</v>
      </c>
      <c r="R174">
        <v>5</v>
      </c>
      <c r="S174">
        <v>9</v>
      </c>
      <c r="T174">
        <v>2</v>
      </c>
      <c r="U174">
        <v>5</v>
      </c>
      <c r="V174">
        <v>2</v>
      </c>
      <c r="W174">
        <v>7</v>
      </c>
      <c r="X174">
        <v>7</v>
      </c>
      <c r="Y174">
        <v>7</v>
      </c>
      <c r="Z174">
        <v>7</v>
      </c>
      <c r="AA174" t="str">
        <f t="shared" si="46"/>
        <v/>
      </c>
      <c r="AB174" t="str">
        <f t="shared" si="51"/>
        <v/>
      </c>
      <c r="AC174" t="str">
        <f t="shared" si="48"/>
        <v/>
      </c>
    </row>
    <row r="175" spans="1:29" x14ac:dyDescent="0.2">
      <c r="A175" t="s">
        <v>27</v>
      </c>
      <c r="B175">
        <v>0</v>
      </c>
      <c r="D175" t="s">
        <v>28</v>
      </c>
      <c r="E175">
        <v>100.6</v>
      </c>
      <c r="F175" t="s">
        <v>29</v>
      </c>
      <c r="G175">
        <v>25</v>
      </c>
      <c r="H175" t="s">
        <v>70</v>
      </c>
      <c r="I175" t="s">
        <v>17</v>
      </c>
      <c r="J175">
        <v>233.64570000000001</v>
      </c>
      <c r="K175">
        <v>233.38050000000001</v>
      </c>
      <c r="L175">
        <v>233.15889999999999</v>
      </c>
      <c r="M175">
        <v>232.9195</v>
      </c>
      <c r="N175">
        <v>232.66069999999999</v>
      </c>
      <c r="O175">
        <v>232.44739999999999</v>
      </c>
      <c r="P175">
        <v>232.15819999999999</v>
      </c>
      <c r="Q175">
        <v>231.9161</v>
      </c>
      <c r="R175">
        <v>231.70529999999999</v>
      </c>
      <c r="S175">
        <v>231.4342</v>
      </c>
      <c r="T175">
        <v>231.13550000000001</v>
      </c>
      <c r="U175">
        <v>230.84620000000001</v>
      </c>
      <c r="V175">
        <v>230.60230000000001</v>
      </c>
      <c r="W175">
        <v>230.27979999999999</v>
      </c>
      <c r="X175">
        <v>230.05860000000001</v>
      </c>
      <c r="Y175">
        <v>229.81020000000001</v>
      </c>
      <c r="Z175">
        <v>229.53469999999999</v>
      </c>
      <c r="AA175" t="str">
        <f t="shared" si="46"/>
        <v/>
      </c>
      <c r="AB175" t="str">
        <f t="shared" si="51"/>
        <v/>
      </c>
      <c r="AC175" t="str">
        <f t="shared" si="48"/>
        <v/>
      </c>
    </row>
    <row r="176" spans="1:29" x14ac:dyDescent="0.2">
      <c r="A176" t="s">
        <v>31</v>
      </c>
      <c r="B176">
        <v>0</v>
      </c>
      <c r="D176" t="s">
        <v>32</v>
      </c>
      <c r="E176">
        <v>0.92</v>
      </c>
      <c r="G176">
        <v>25</v>
      </c>
      <c r="H176" t="s">
        <v>275</v>
      </c>
      <c r="I176" t="s">
        <v>44</v>
      </c>
      <c r="J176">
        <v>1.3813</v>
      </c>
      <c r="K176">
        <v>1.4447000000000001</v>
      </c>
      <c r="L176">
        <v>1.8262</v>
      </c>
      <c r="M176">
        <v>1.6233</v>
      </c>
      <c r="N176">
        <v>1.9869000000000001</v>
      </c>
      <c r="O176">
        <v>2.3374999999999999</v>
      </c>
      <c r="P176">
        <v>2.1913999999999998</v>
      </c>
      <c r="Q176">
        <v>1.7114</v>
      </c>
      <c r="R176">
        <v>2.0745</v>
      </c>
      <c r="S176">
        <v>2.1265000000000001</v>
      </c>
      <c r="T176">
        <v>2.6297000000000001</v>
      </c>
      <c r="U176">
        <v>2.3374999999999999</v>
      </c>
      <c r="V176">
        <v>2.3374999999999999</v>
      </c>
      <c r="W176">
        <v>2.0453000000000001</v>
      </c>
      <c r="X176">
        <v>2.2749000000000001</v>
      </c>
      <c r="Y176">
        <v>2.3374999999999999</v>
      </c>
      <c r="Z176">
        <v>2.5253000000000001</v>
      </c>
      <c r="AA176" t="str">
        <f t="shared" si="46"/>
        <v/>
      </c>
      <c r="AB176" t="str">
        <f t="shared" si="51"/>
        <v/>
      </c>
      <c r="AC176" t="str">
        <f t="shared" si="48"/>
        <v/>
      </c>
    </row>
    <row r="177" spans="1:29" x14ac:dyDescent="0.2">
      <c r="A177" t="s">
        <v>36</v>
      </c>
      <c r="B177">
        <v>0</v>
      </c>
      <c r="C177" t="s">
        <v>37</v>
      </c>
      <c r="D177" t="s">
        <v>38</v>
      </c>
      <c r="E177" t="s">
        <v>276</v>
      </c>
      <c r="G177">
        <v>25</v>
      </c>
      <c r="H177" t="s">
        <v>277</v>
      </c>
      <c r="I177" t="s">
        <v>22</v>
      </c>
      <c r="J177">
        <v>2.3380999999999998</v>
      </c>
      <c r="K177">
        <v>2.2709999999999999</v>
      </c>
      <c r="L177">
        <v>2.2427999999999999</v>
      </c>
      <c r="M177">
        <v>2.2160000000000002</v>
      </c>
      <c r="N177">
        <v>2.1896</v>
      </c>
      <c r="O177">
        <v>2.1625000000000001</v>
      </c>
      <c r="P177">
        <v>2.1360999999999999</v>
      </c>
      <c r="Q177">
        <v>2.1305000000000001</v>
      </c>
      <c r="R177">
        <v>2.1246</v>
      </c>
      <c r="S177">
        <v>2.1177000000000001</v>
      </c>
      <c r="T177">
        <v>2.1124000000000001</v>
      </c>
      <c r="U177">
        <v>2.1091000000000002</v>
      </c>
      <c r="V177">
        <v>2.1025</v>
      </c>
      <c r="W177">
        <v>2.0964999999999998</v>
      </c>
      <c r="X177">
        <v>2.0916999999999999</v>
      </c>
      <c r="Y177">
        <v>2.0863</v>
      </c>
      <c r="Z177">
        <v>2.0798999999999999</v>
      </c>
      <c r="AA177">
        <f t="shared" si="46"/>
        <v>-0.22300804694048612</v>
      </c>
      <c r="AB177">
        <f t="shared" si="51"/>
        <v>0.99992510272722546</v>
      </c>
      <c r="AC177">
        <f t="shared" si="48"/>
        <v>0.72362859642937427</v>
      </c>
    </row>
    <row r="178" spans="1:29" x14ac:dyDescent="0.2">
      <c r="A178" t="s">
        <v>41</v>
      </c>
      <c r="B178">
        <v>0</v>
      </c>
      <c r="C178" t="s">
        <v>42</v>
      </c>
      <c r="D178" t="s">
        <v>43</v>
      </c>
      <c r="E178">
        <v>-2</v>
      </c>
      <c r="F178" t="s">
        <v>44</v>
      </c>
      <c r="G178">
        <v>25</v>
      </c>
      <c r="H178" t="s">
        <v>74</v>
      </c>
      <c r="I178" t="s">
        <v>262</v>
      </c>
      <c r="J178">
        <v>-4.7999999999999996E-3</v>
      </c>
      <c r="K178">
        <v>-0.78580000000000005</v>
      </c>
      <c r="L178">
        <v>-0.27500000000000002</v>
      </c>
      <c r="M178">
        <v>-0.18429999999999999</v>
      </c>
      <c r="N178">
        <v>-0.1956</v>
      </c>
      <c r="O178">
        <v>-0.40720000000000001</v>
      </c>
      <c r="P178">
        <v>-9.6500000000000002E-2</v>
      </c>
      <c r="Q178">
        <v>-1.6E-2</v>
      </c>
      <c r="R178">
        <v>-9.5399999999999999E-2</v>
      </c>
      <c r="S178">
        <v>-8.1000000000000003E-2</v>
      </c>
      <c r="T178">
        <v>-7.8E-2</v>
      </c>
      <c r="U178">
        <v>-5.6800000000000003E-2</v>
      </c>
      <c r="V178">
        <v>-8.2500000000000004E-2</v>
      </c>
      <c r="W178">
        <v>-1.46E-2</v>
      </c>
      <c r="X178">
        <v>-3.6999999999999998E-2</v>
      </c>
      <c r="Y178">
        <v>-4.6899999999999997E-2</v>
      </c>
      <c r="Z178">
        <v>-6.8099999999999994E-2</v>
      </c>
      <c r="AA178" t="str">
        <f t="shared" si="46"/>
        <v/>
      </c>
      <c r="AB178" t="str">
        <f t="shared" si="51"/>
        <v/>
      </c>
      <c r="AC178" t="str">
        <f t="shared" si="48"/>
        <v/>
      </c>
    </row>
    <row r="179" spans="1:29" x14ac:dyDescent="0.2">
      <c r="A179" t="s">
        <v>47</v>
      </c>
      <c r="B179">
        <v>2</v>
      </c>
      <c r="C179" t="s">
        <v>48</v>
      </c>
      <c r="D179" t="s">
        <v>49</v>
      </c>
      <c r="E179">
        <v>2.5000000000000001E-2</v>
      </c>
      <c r="G179">
        <v>25</v>
      </c>
      <c r="H179" t="s">
        <v>289</v>
      </c>
      <c r="I179" t="s">
        <v>289</v>
      </c>
      <c r="J179">
        <f>(J177-$J177)*80/($Z177-$J177)</f>
        <v>0</v>
      </c>
      <c r="K179">
        <f t="shared" ref="K179:Z179" si="53">(K177-$J177)*80/($Z177-$J177)</f>
        <v>20.790085205267218</v>
      </c>
      <c r="L179">
        <f t="shared" si="53"/>
        <v>29.527498063516639</v>
      </c>
      <c r="M179">
        <f t="shared" si="53"/>
        <v>37.831138652207486</v>
      </c>
      <c r="N179">
        <f t="shared" si="53"/>
        <v>46.010844306738917</v>
      </c>
      <c r="O179">
        <f t="shared" si="53"/>
        <v>54.407436096049501</v>
      </c>
      <c r="P179">
        <f t="shared" si="53"/>
        <v>62.587141750580933</v>
      </c>
      <c r="Q179">
        <f t="shared" si="53"/>
        <v>64.32223082881481</v>
      </c>
      <c r="R179">
        <f t="shared" si="53"/>
        <v>66.150271107668416</v>
      </c>
      <c r="S179">
        <f t="shared" si="53"/>
        <v>68.288148721920905</v>
      </c>
      <c r="T179">
        <f t="shared" si="53"/>
        <v>69.930286599535179</v>
      </c>
      <c r="U179">
        <f t="shared" si="53"/>
        <v>70.952749806351562</v>
      </c>
      <c r="V179">
        <f t="shared" si="53"/>
        <v>72.997676219984456</v>
      </c>
      <c r="W179">
        <f t="shared" si="53"/>
        <v>74.856700232378017</v>
      </c>
      <c r="X179">
        <f t="shared" si="53"/>
        <v>76.343919442292787</v>
      </c>
      <c r="Y179">
        <f t="shared" si="53"/>
        <v>78.017041053446889</v>
      </c>
      <c r="Z179">
        <f t="shared" si="53"/>
        <v>80</v>
      </c>
      <c r="AA179">
        <f t="shared" si="46"/>
        <v>69.096219036556491</v>
      </c>
      <c r="AB179">
        <f>IF(OR(I179="V",I179="Calc"),ABS(CORREL(K179:AA179,K$1:AA$1)),"")</f>
        <v>0.99992510272722546</v>
      </c>
      <c r="AC179" t="str">
        <f t="shared" si="48"/>
        <v/>
      </c>
    </row>
    <row r="180" spans="1:29" x14ac:dyDescent="0.2">
      <c r="AA180" t="str">
        <f t="shared" si="46"/>
        <v/>
      </c>
      <c r="AB180" t="str">
        <f t="shared" ref="AB180:AB191" si="54">IF(OR(I180="V",I180="Calc"),ABS(CORREL(K180:AA180,K$1:AA$1)),"")</f>
        <v/>
      </c>
      <c r="AC180" t="str">
        <f t="shared" si="48"/>
        <v/>
      </c>
    </row>
    <row r="181" spans="1:29" x14ac:dyDescent="0.2">
      <c r="A181" s="4" t="s">
        <v>282</v>
      </c>
      <c r="B181" s="4"/>
      <c r="C181" s="4"/>
      <c r="AA181" t="str">
        <f t="shared" si="46"/>
        <v/>
      </c>
      <c r="AB181" t="str">
        <f t="shared" si="54"/>
        <v/>
      </c>
      <c r="AC181" t="str">
        <f t="shared" si="48"/>
        <v/>
      </c>
    </row>
    <row r="182" spans="1:29" x14ac:dyDescent="0.2">
      <c r="A182" t="s">
        <v>109</v>
      </c>
      <c r="B182" t="s">
        <v>66</v>
      </c>
      <c r="C182" t="s">
        <v>77</v>
      </c>
      <c r="D182" t="s">
        <v>4</v>
      </c>
      <c r="E182" t="s">
        <v>5</v>
      </c>
      <c r="G182" t="s">
        <v>6</v>
      </c>
      <c r="H182" t="s">
        <v>7</v>
      </c>
      <c r="I182" t="s">
        <v>8</v>
      </c>
      <c r="J182">
        <v>1</v>
      </c>
      <c r="K182">
        <v>2</v>
      </c>
      <c r="L182">
        <v>3</v>
      </c>
      <c r="M182">
        <v>4</v>
      </c>
      <c r="N182">
        <v>5</v>
      </c>
      <c r="O182">
        <v>6</v>
      </c>
      <c r="P182">
        <v>7</v>
      </c>
      <c r="Q182">
        <v>8</v>
      </c>
      <c r="R182">
        <v>9</v>
      </c>
      <c r="S182">
        <v>10</v>
      </c>
      <c r="T182">
        <v>11</v>
      </c>
      <c r="U182">
        <v>12</v>
      </c>
      <c r="V182">
        <v>13</v>
      </c>
      <c r="W182">
        <v>14</v>
      </c>
      <c r="X182">
        <v>15</v>
      </c>
      <c r="Y182">
        <v>16</v>
      </c>
      <c r="Z182">
        <v>17</v>
      </c>
      <c r="AA182" t="str">
        <f t="shared" si="46"/>
        <v/>
      </c>
      <c r="AB182" t="str">
        <f t="shared" si="54"/>
        <v/>
      </c>
      <c r="AC182" t="str">
        <f t="shared" si="48"/>
        <v/>
      </c>
    </row>
    <row r="183" spans="1:29" x14ac:dyDescent="0.2">
      <c r="A183" t="s">
        <v>9</v>
      </c>
      <c r="D183" t="s">
        <v>11</v>
      </c>
      <c r="E183">
        <v>25.0001</v>
      </c>
      <c r="F183" t="s">
        <v>12</v>
      </c>
      <c r="G183">
        <v>25</v>
      </c>
      <c r="H183" t="s">
        <v>13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tr">
        <f t="shared" si="46"/>
        <v/>
      </c>
      <c r="AB183" t="str">
        <f t="shared" si="54"/>
        <v/>
      </c>
      <c r="AC183" t="str">
        <f t="shared" si="48"/>
        <v/>
      </c>
    </row>
    <row r="184" spans="1:29" x14ac:dyDescent="0.2">
      <c r="A184" t="s">
        <v>14</v>
      </c>
      <c r="D184" t="s">
        <v>16</v>
      </c>
      <c r="E184">
        <v>235.86</v>
      </c>
      <c r="F184" t="s">
        <v>17</v>
      </c>
      <c r="G184">
        <v>25</v>
      </c>
      <c r="H184" t="s">
        <v>18</v>
      </c>
      <c r="J184" s="1">
        <v>2.5590277777777778E-2</v>
      </c>
      <c r="K184" s="1">
        <v>4.4351851851851858E-2</v>
      </c>
      <c r="L184" s="1">
        <v>4.5520833333333337E-2</v>
      </c>
      <c r="M184" s="1">
        <v>4.6909722222222221E-2</v>
      </c>
      <c r="N184" s="1">
        <v>4.8402777777777774E-2</v>
      </c>
      <c r="O184" s="1">
        <v>4.9837962962962966E-2</v>
      </c>
      <c r="P184" s="1">
        <v>5.1550925925925924E-2</v>
      </c>
      <c r="Q184" s="1">
        <v>5.2824074074074079E-2</v>
      </c>
      <c r="R184" s="1">
        <v>5.4479166666666669E-2</v>
      </c>
      <c r="S184" s="1">
        <v>5.5497685185185185E-2</v>
      </c>
      <c r="T184" s="1">
        <v>5.6979166666666664E-2</v>
      </c>
      <c r="U184" s="1">
        <v>5.8368055555555555E-2</v>
      </c>
      <c r="V184" s="1">
        <v>5.949074074074074E-2</v>
      </c>
      <c r="W184" s="1">
        <v>6.1354166666666675E-2</v>
      </c>
      <c r="X184" s="1">
        <v>6.2523148148148147E-2</v>
      </c>
      <c r="Y184" s="1">
        <v>6.3541666666666663E-2</v>
      </c>
      <c r="Z184" s="1">
        <v>6.5405092592592584E-2</v>
      </c>
      <c r="AA184" t="str">
        <f t="shared" si="46"/>
        <v/>
      </c>
      <c r="AB184" t="str">
        <f t="shared" si="54"/>
        <v/>
      </c>
      <c r="AC184" t="str">
        <f t="shared" si="48"/>
        <v/>
      </c>
    </row>
    <row r="185" spans="1:29" x14ac:dyDescent="0.2">
      <c r="A185" t="s">
        <v>19</v>
      </c>
      <c r="B185">
        <v>25</v>
      </c>
      <c r="D185" t="s">
        <v>21</v>
      </c>
      <c r="E185">
        <v>1.6758</v>
      </c>
      <c r="F185" t="s">
        <v>22</v>
      </c>
      <c r="G185">
        <v>25</v>
      </c>
      <c r="H185" t="s">
        <v>23</v>
      </c>
      <c r="J185" s="1">
        <v>3.3159722222222222E-2</v>
      </c>
      <c r="K185" s="1">
        <v>4.4513888888888888E-2</v>
      </c>
      <c r="L185" s="1">
        <v>4.5682870370370367E-2</v>
      </c>
      <c r="M185" s="1">
        <v>4.7118055555555559E-2</v>
      </c>
      <c r="N185" s="1">
        <v>4.8611111111111112E-2</v>
      </c>
      <c r="O185" s="1">
        <v>5.0162037037037033E-2</v>
      </c>
      <c r="P185" s="1">
        <v>5.1655092592592593E-2</v>
      </c>
      <c r="Q185" s="1">
        <v>5.2928240740740741E-2</v>
      </c>
      <c r="R185" s="1">
        <v>5.4537037037037044E-2</v>
      </c>
      <c r="S185" s="1">
        <v>5.5648148148148148E-2</v>
      </c>
      <c r="T185" s="1">
        <v>5.7094907407407407E-2</v>
      </c>
      <c r="U185" s="1">
        <v>5.8472222222222224E-2</v>
      </c>
      <c r="V185" s="1">
        <v>5.9652777777777777E-2</v>
      </c>
      <c r="W185" s="1">
        <v>6.1458333333333337E-2</v>
      </c>
      <c r="X185" s="1">
        <v>6.2789351851851846E-2</v>
      </c>
      <c r="Y185" s="1">
        <v>6.3750000000000001E-2</v>
      </c>
      <c r="Z185" s="1">
        <v>6.5729166666666672E-2</v>
      </c>
      <c r="AA185" t="str">
        <f t="shared" si="46"/>
        <v/>
      </c>
      <c r="AB185" t="str">
        <f t="shared" si="54"/>
        <v/>
      </c>
      <c r="AC185" t="str">
        <f t="shared" si="48"/>
        <v/>
      </c>
    </row>
    <row r="186" spans="1:29" x14ac:dyDescent="0.2">
      <c r="A186" t="s">
        <v>24</v>
      </c>
      <c r="D186" t="s">
        <v>25</v>
      </c>
      <c r="E186">
        <v>0</v>
      </c>
      <c r="F186" t="s">
        <v>22</v>
      </c>
      <c r="G186">
        <v>25</v>
      </c>
      <c r="H186" t="s">
        <v>26</v>
      </c>
      <c r="J186">
        <v>327</v>
      </c>
      <c r="K186">
        <v>7</v>
      </c>
      <c r="L186">
        <v>7</v>
      </c>
      <c r="M186">
        <v>9</v>
      </c>
      <c r="N186">
        <v>10</v>
      </c>
      <c r="O186">
        <v>13</v>
      </c>
      <c r="P186">
        <v>5</v>
      </c>
      <c r="Q186">
        <v>4</v>
      </c>
      <c r="R186">
        <v>2</v>
      </c>
      <c r="S186">
        <v>7</v>
      </c>
      <c r="T186">
        <v>5</v>
      </c>
      <c r="U186">
        <v>5</v>
      </c>
      <c r="V186">
        <v>7</v>
      </c>
      <c r="W186">
        <v>5</v>
      </c>
      <c r="X186">
        <v>11</v>
      </c>
      <c r="Y186">
        <v>10</v>
      </c>
      <c r="Z186">
        <v>14</v>
      </c>
      <c r="AA186" t="str">
        <f t="shared" si="46"/>
        <v/>
      </c>
      <c r="AB186" t="str">
        <f t="shared" si="54"/>
        <v/>
      </c>
      <c r="AC186" t="str">
        <f t="shared" si="48"/>
        <v/>
      </c>
    </row>
    <row r="187" spans="1:29" x14ac:dyDescent="0.2">
      <c r="A187" t="s">
        <v>27</v>
      </c>
      <c r="B187">
        <v>0</v>
      </c>
      <c r="D187" t="s">
        <v>28</v>
      </c>
      <c r="E187">
        <v>100.6</v>
      </c>
      <c r="F187" t="s">
        <v>29</v>
      </c>
      <c r="G187">
        <v>25</v>
      </c>
      <c r="H187" t="s">
        <v>78</v>
      </c>
      <c r="I187" t="s">
        <v>17</v>
      </c>
      <c r="J187">
        <v>235.93389999999999</v>
      </c>
      <c r="K187">
        <v>233.91650000000001</v>
      </c>
      <c r="L187">
        <v>233.79179999999999</v>
      </c>
      <c r="M187">
        <v>233.5872</v>
      </c>
      <c r="N187">
        <v>233.33959999999999</v>
      </c>
      <c r="O187">
        <v>233.07660000000001</v>
      </c>
      <c r="P187">
        <v>232.7808</v>
      </c>
      <c r="Q187">
        <v>232.607</v>
      </c>
      <c r="R187">
        <v>232.2235</v>
      </c>
      <c r="S187">
        <v>232.0566</v>
      </c>
      <c r="T187">
        <v>231.82089999999999</v>
      </c>
      <c r="U187">
        <v>231.51130000000001</v>
      </c>
      <c r="V187">
        <v>231.2704</v>
      </c>
      <c r="W187">
        <v>230.9708</v>
      </c>
      <c r="X187">
        <v>230.65729999999999</v>
      </c>
      <c r="Y187">
        <v>230.4725</v>
      </c>
      <c r="Z187">
        <v>230.08709999999999</v>
      </c>
      <c r="AA187" t="str">
        <f t="shared" si="46"/>
        <v/>
      </c>
      <c r="AB187" t="str">
        <f t="shared" si="54"/>
        <v/>
      </c>
      <c r="AC187" t="str">
        <f t="shared" si="48"/>
        <v/>
      </c>
    </row>
    <row r="188" spans="1:29" x14ac:dyDescent="0.2">
      <c r="A188" t="s">
        <v>31</v>
      </c>
      <c r="B188">
        <v>0</v>
      </c>
      <c r="D188" t="s">
        <v>32</v>
      </c>
      <c r="E188">
        <v>0.92</v>
      </c>
      <c r="G188">
        <v>25</v>
      </c>
      <c r="H188" t="s">
        <v>278</v>
      </c>
      <c r="I188" t="s">
        <v>44</v>
      </c>
      <c r="J188">
        <v>0.74809999999999999</v>
      </c>
      <c r="K188">
        <v>2.996</v>
      </c>
      <c r="L188">
        <v>-0.40210000000000001</v>
      </c>
      <c r="M188">
        <v>2.1113</v>
      </c>
      <c r="N188">
        <v>2.7164999999999999</v>
      </c>
      <c r="O188">
        <v>2.4577</v>
      </c>
      <c r="P188">
        <v>2.7305999999999999</v>
      </c>
      <c r="Q188">
        <v>1.6890000000000001</v>
      </c>
      <c r="R188">
        <v>3.2372999999999998</v>
      </c>
      <c r="S188">
        <v>2.2118000000000002</v>
      </c>
      <c r="T188">
        <v>1.6327</v>
      </c>
      <c r="U188">
        <v>2.6461000000000001</v>
      </c>
      <c r="V188">
        <v>3.0362</v>
      </c>
      <c r="W188">
        <v>2.5053999999999998</v>
      </c>
      <c r="X188">
        <v>1.8936999999999999</v>
      </c>
      <c r="Y188">
        <v>2.4912999999999998</v>
      </c>
      <c r="Z188">
        <v>2.6842999999999999</v>
      </c>
      <c r="AA188" t="str">
        <f t="shared" si="46"/>
        <v/>
      </c>
      <c r="AB188" t="str">
        <f t="shared" si="54"/>
        <v/>
      </c>
      <c r="AC188" t="str">
        <f t="shared" si="48"/>
        <v/>
      </c>
    </row>
    <row r="189" spans="1:29" x14ac:dyDescent="0.2">
      <c r="A189" t="s">
        <v>36</v>
      </c>
      <c r="B189">
        <v>0</v>
      </c>
      <c r="C189" t="s">
        <v>37</v>
      </c>
      <c r="D189" t="s">
        <v>38</v>
      </c>
      <c r="E189" t="s">
        <v>276</v>
      </c>
      <c r="G189">
        <v>25</v>
      </c>
      <c r="H189" t="s">
        <v>279</v>
      </c>
      <c r="I189" t="s">
        <v>22</v>
      </c>
      <c r="J189">
        <v>0.91549999999999998</v>
      </c>
      <c r="K189">
        <v>2.3344999999999998</v>
      </c>
      <c r="L189">
        <v>2.2315</v>
      </c>
      <c r="M189">
        <v>2.1922999999999999</v>
      </c>
      <c r="N189">
        <v>2.1545999999999998</v>
      </c>
      <c r="O189">
        <v>2.1204000000000001</v>
      </c>
      <c r="P189">
        <v>2.0834000000000001</v>
      </c>
      <c r="Q189">
        <v>2.0474000000000001</v>
      </c>
      <c r="R189">
        <v>2.0417999999999998</v>
      </c>
      <c r="S189">
        <v>2.0343</v>
      </c>
      <c r="T189">
        <v>2.0234000000000001</v>
      </c>
      <c r="U189">
        <v>2.0188000000000001</v>
      </c>
      <c r="V189">
        <v>2.0124</v>
      </c>
      <c r="W189">
        <v>2.0024999999999999</v>
      </c>
      <c r="X189">
        <v>1.9957</v>
      </c>
      <c r="Y189">
        <v>1.9903999999999999</v>
      </c>
      <c r="Z189">
        <v>1.9825999999999999</v>
      </c>
      <c r="AA189">
        <f t="shared" si="46"/>
        <v>0.29551651299245607</v>
      </c>
      <c r="AB189">
        <f t="shared" si="54"/>
        <v>0.99160883934842725</v>
      </c>
    </row>
    <row r="190" spans="1:29" x14ac:dyDescent="0.2">
      <c r="A190" t="s">
        <v>41</v>
      </c>
      <c r="B190">
        <v>0</v>
      </c>
      <c r="C190" t="s">
        <v>42</v>
      </c>
      <c r="D190" t="s">
        <v>43</v>
      </c>
      <c r="E190">
        <v>-2</v>
      </c>
      <c r="F190" t="s">
        <v>44</v>
      </c>
      <c r="G190">
        <v>25</v>
      </c>
      <c r="H190" t="s">
        <v>81</v>
      </c>
      <c r="I190" t="s">
        <v>262</v>
      </c>
      <c r="J190">
        <v>-1.03E-2</v>
      </c>
      <c r="K190">
        <v>-1.1599999999999999E-2</v>
      </c>
      <c r="L190">
        <v>-1.609</v>
      </c>
      <c r="M190">
        <v>-0.56459999999999999</v>
      </c>
      <c r="N190">
        <v>-0.55110000000000003</v>
      </c>
      <c r="O190">
        <v>-0.46820000000000001</v>
      </c>
      <c r="P190">
        <v>-0.29599999999999999</v>
      </c>
      <c r="Q190">
        <v>-0.45669999999999999</v>
      </c>
      <c r="R190">
        <v>-2.6499999999999999E-2</v>
      </c>
      <c r="S190">
        <v>-0.1106</v>
      </c>
      <c r="T190">
        <v>-0.12720000000000001</v>
      </c>
      <c r="U190">
        <v>-7.2599999999999998E-2</v>
      </c>
      <c r="V190">
        <v>-9.1899999999999996E-2</v>
      </c>
      <c r="W190">
        <v>-9.6000000000000002E-2</v>
      </c>
      <c r="X190">
        <v>-9.2200000000000004E-2</v>
      </c>
      <c r="Y190">
        <v>-6.4500000000000002E-2</v>
      </c>
      <c r="Z190">
        <v>-8.6900000000000005E-2</v>
      </c>
      <c r="AA190" t="str">
        <f t="shared" si="46"/>
        <v/>
      </c>
      <c r="AB190" t="str">
        <f t="shared" si="54"/>
        <v/>
      </c>
      <c r="AC190" t="str">
        <f t="shared" si="48"/>
        <v/>
      </c>
    </row>
    <row r="191" spans="1:29" x14ac:dyDescent="0.2">
      <c r="B191" t="s">
        <v>47</v>
      </c>
      <c r="C191">
        <v>2</v>
      </c>
      <c r="D191" t="s">
        <v>48</v>
      </c>
      <c r="E191" t="s">
        <v>49</v>
      </c>
      <c r="F191">
        <v>2.5000000000000001E-2</v>
      </c>
      <c r="G191">
        <v>25</v>
      </c>
      <c r="J191">
        <f>(J189-$J189)*80/($Z189-$J189)</f>
        <v>0</v>
      </c>
      <c r="K191">
        <f t="shared" ref="K191:Z191" si="55">(K189-$J189)*80/($Z189-$J189)</f>
        <v>106.38178240089962</v>
      </c>
      <c r="L191">
        <f t="shared" si="55"/>
        <v>98.659919407740617</v>
      </c>
      <c r="M191">
        <f t="shared" si="55"/>
        <v>95.721113297722795</v>
      </c>
      <c r="N191">
        <f t="shared" si="55"/>
        <v>92.894761503139335</v>
      </c>
      <c r="O191">
        <f t="shared" si="55"/>
        <v>90.330803111236079</v>
      </c>
      <c r="P191">
        <f t="shared" si="55"/>
        <v>87.556929997188661</v>
      </c>
      <c r="Q191">
        <f t="shared" si="55"/>
        <v>84.858026426764141</v>
      </c>
      <c r="R191">
        <f t="shared" si="55"/>
        <v>84.438196982475858</v>
      </c>
      <c r="S191">
        <f t="shared" si="55"/>
        <v>83.875925405304102</v>
      </c>
      <c r="T191">
        <f t="shared" si="55"/>
        <v>83.058757379814466</v>
      </c>
      <c r="U191">
        <f t="shared" si="55"/>
        <v>82.713897479149111</v>
      </c>
      <c r="V191">
        <f t="shared" si="55"/>
        <v>82.23409239996252</v>
      </c>
      <c r="W191">
        <f t="shared" si="55"/>
        <v>81.491893918095769</v>
      </c>
      <c r="X191">
        <f t="shared" si="55"/>
        <v>80.982101021460039</v>
      </c>
      <c r="Y191">
        <f t="shared" si="55"/>
        <v>80.584762440258643</v>
      </c>
      <c r="Z191">
        <f t="shared" si="55"/>
        <v>80</v>
      </c>
      <c r="AA191" t="str">
        <f t="shared" si="46"/>
        <v/>
      </c>
      <c r="AB191" t="str">
        <f t="shared" si="54"/>
        <v/>
      </c>
      <c r="AC191" t="str">
        <f t="shared" si="48"/>
        <v/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63"/>
  <sheetViews>
    <sheetView tabSelected="1" topLeftCell="Y1" zoomScale="70" zoomScaleNormal="70" zoomScalePageLayoutView="70" workbookViewId="0">
      <selection activeCell="AV42" sqref="AV42"/>
    </sheetView>
  </sheetViews>
  <sheetFormatPr baseColWidth="10" defaultColWidth="8.83203125" defaultRowHeight="15" x14ac:dyDescent="0.2"/>
  <cols>
    <col min="1" max="1" width="19.6640625" customWidth="1"/>
    <col min="21" max="21" width="17.5" customWidth="1"/>
  </cols>
  <sheetData>
    <row r="1" spans="1:69" x14ac:dyDescent="0.2">
      <c r="A1" s="6" t="s">
        <v>153</v>
      </c>
      <c r="T1" s="9"/>
      <c r="BQ1" s="7"/>
    </row>
    <row r="2" spans="1:69" x14ac:dyDescent="0.2">
      <c r="A2" s="5" t="s">
        <v>154</v>
      </c>
      <c r="T2" s="9"/>
      <c r="V2" s="3"/>
      <c r="W2" s="3"/>
      <c r="X2" s="3"/>
      <c r="Y2" s="3"/>
      <c r="Z2" s="24" t="s">
        <v>161</v>
      </c>
      <c r="AA2" s="3"/>
      <c r="AB2" s="3"/>
      <c r="AC2" s="3"/>
      <c r="AD2" s="29"/>
      <c r="AE2" s="26"/>
      <c r="AF2" s="4"/>
      <c r="AG2" s="4"/>
      <c r="AH2" s="4"/>
      <c r="AI2" s="25" t="s">
        <v>162</v>
      </c>
      <c r="AJ2" s="4"/>
      <c r="AK2" s="4"/>
      <c r="AL2" s="4"/>
      <c r="AM2" s="4"/>
      <c r="AP2" s="7"/>
      <c r="AR2" s="141" t="s">
        <v>304</v>
      </c>
      <c r="AS2" s="141"/>
      <c r="AT2" s="141"/>
      <c r="AU2" s="141"/>
      <c r="AV2" s="141" t="s">
        <v>305</v>
      </c>
      <c r="AW2" s="141"/>
      <c r="AX2" s="141"/>
      <c r="AY2" s="141"/>
      <c r="AZ2" s="141" t="s">
        <v>306</v>
      </c>
      <c r="BA2" s="141"/>
      <c r="BB2" s="141"/>
      <c r="BC2" s="141"/>
      <c r="BD2" s="141" t="s">
        <v>307</v>
      </c>
      <c r="BE2" s="141"/>
      <c r="BF2" s="141"/>
      <c r="BG2" s="141"/>
      <c r="BH2" s="141" t="s">
        <v>308</v>
      </c>
      <c r="BI2" s="141"/>
      <c r="BJ2" s="141"/>
      <c r="BK2" s="141"/>
      <c r="BL2" s="141" t="s">
        <v>309</v>
      </c>
      <c r="BM2" s="141"/>
      <c r="BN2" s="141"/>
      <c r="BO2" s="141"/>
      <c r="BQ2" s="7"/>
    </row>
    <row r="3" spans="1:69" x14ac:dyDescent="0.2">
      <c r="A3" t="s">
        <v>119</v>
      </c>
      <c r="D3" s="5" t="s">
        <v>10</v>
      </c>
      <c r="J3" s="18" t="s">
        <v>135</v>
      </c>
      <c r="K3" s="18" t="s">
        <v>10</v>
      </c>
      <c r="L3" s="18" t="s">
        <v>56</v>
      </c>
      <c r="M3" s="18" t="s">
        <v>57</v>
      </c>
      <c r="N3" s="18" t="s">
        <v>149</v>
      </c>
      <c r="O3" s="18" t="s">
        <v>150</v>
      </c>
      <c r="P3" s="18" t="s">
        <v>58</v>
      </c>
      <c r="Q3" s="18" t="s">
        <v>151</v>
      </c>
      <c r="R3" s="18" t="s">
        <v>152</v>
      </c>
      <c r="T3" s="9"/>
      <c r="U3" t="s">
        <v>156</v>
      </c>
      <c r="V3" s="18" t="s">
        <v>135</v>
      </c>
      <c r="W3" s="18" t="s">
        <v>10</v>
      </c>
      <c r="X3" s="18" t="s">
        <v>56</v>
      </c>
      <c r="Y3" s="18" t="s">
        <v>57</v>
      </c>
      <c r="Z3" s="18" t="s">
        <v>149</v>
      </c>
      <c r="AA3" s="18" t="s">
        <v>150</v>
      </c>
      <c r="AB3" s="18" t="s">
        <v>58</v>
      </c>
      <c r="AC3" s="18" t="s">
        <v>151</v>
      </c>
      <c r="AD3" s="30" t="s">
        <v>152</v>
      </c>
      <c r="AE3" s="27" t="s">
        <v>135</v>
      </c>
      <c r="AF3" s="18" t="s">
        <v>10</v>
      </c>
      <c r="AG3" s="18" t="s">
        <v>56</v>
      </c>
      <c r="AH3" s="18" t="s">
        <v>57</v>
      </c>
      <c r="AI3" s="18" t="s">
        <v>149</v>
      </c>
      <c r="AJ3" s="18" t="s">
        <v>150</v>
      </c>
      <c r="AK3" s="18" t="s">
        <v>58</v>
      </c>
      <c r="AL3" s="18" t="s">
        <v>151</v>
      </c>
      <c r="AM3" s="18" t="s">
        <v>152</v>
      </c>
      <c r="AP3" s="7"/>
      <c r="AQ3" s="19">
        <v>15</v>
      </c>
      <c r="AR3" s="140">
        <v>3.1E-2</v>
      </c>
      <c r="AS3" s="140">
        <v>2.75E-2</v>
      </c>
      <c r="AT3" s="140">
        <v>3.7999999999999999E-2</v>
      </c>
      <c r="AU3" s="140">
        <v>4.3900000000000002E-2</v>
      </c>
      <c r="AV3" s="140">
        <v>4.2500000000000003E-2</v>
      </c>
      <c r="AW3" s="140">
        <v>3.0200000000000001E-2</v>
      </c>
      <c r="AX3" s="140">
        <v>3.2399999999999998E-2</v>
      </c>
      <c r="AY3" s="140">
        <v>0.04</v>
      </c>
      <c r="AZ3" s="140">
        <v>3.2500000000000001E-2</v>
      </c>
      <c r="BA3" s="140">
        <v>2.98E-2</v>
      </c>
      <c r="BB3" s="140">
        <v>3.8800000000000001E-2</v>
      </c>
      <c r="BC3" s="140">
        <v>4.4900000000000002E-2</v>
      </c>
      <c r="BD3" s="140">
        <v>1.0200000000000001E-2</v>
      </c>
      <c r="BE3" s="140">
        <v>9.8899999999999995E-3</v>
      </c>
      <c r="BF3" s="140">
        <v>1.2800000000000001E-2</v>
      </c>
      <c r="BG3" s="140">
        <v>1.2999999999999999E-2</v>
      </c>
      <c r="BH3" s="140">
        <v>9.8799999999999999E-3</v>
      </c>
      <c r="BI3" s="140">
        <v>9.5999999999999992E-3</v>
      </c>
      <c r="BJ3" s="140">
        <v>9.7699999999999992E-3</v>
      </c>
      <c r="BK3" s="140">
        <v>9.7870000000000006E-3</v>
      </c>
      <c r="BL3" s="140">
        <v>9.1999999999999998E-3</v>
      </c>
      <c r="BM3" s="140">
        <v>7.6E-3</v>
      </c>
      <c r="BN3" s="140">
        <v>7.6400000000000001E-3</v>
      </c>
      <c r="BO3" s="140">
        <v>6.3169999999999997E-3</v>
      </c>
      <c r="BQ3" s="7"/>
    </row>
    <row r="4" spans="1:69" x14ac:dyDescent="0.2">
      <c r="A4" t="s">
        <v>109</v>
      </c>
      <c r="B4" t="s">
        <v>110</v>
      </c>
      <c r="C4" t="s">
        <v>111</v>
      </c>
      <c r="D4" t="s">
        <v>4</v>
      </c>
      <c r="E4" t="s">
        <v>5</v>
      </c>
      <c r="G4" t="s">
        <v>6</v>
      </c>
      <c r="H4" t="s">
        <v>7</v>
      </c>
      <c r="I4" t="s">
        <v>8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T4" s="9"/>
      <c r="U4" s="33" t="s">
        <v>157</v>
      </c>
      <c r="V4">
        <f>J12</f>
        <v>-12.273099999999999</v>
      </c>
      <c r="W4">
        <f t="shared" ref="W4:AD4" si="0">K12</f>
        <v>-5.3338999999999999</v>
      </c>
      <c r="X4">
        <f t="shared" si="0"/>
        <v>-79.955699999999993</v>
      </c>
      <c r="Y4">
        <f t="shared" si="0"/>
        <v>-44.640900000000002</v>
      </c>
      <c r="Z4">
        <f t="shared" si="0"/>
        <v>11.742900000000001</v>
      </c>
      <c r="AA4">
        <f t="shared" si="0"/>
        <v>127.0415</v>
      </c>
      <c r="AB4">
        <f t="shared" si="0"/>
        <v>111.608</v>
      </c>
      <c r="AC4">
        <f t="shared" si="0"/>
        <v>312.97480000000002</v>
      </c>
      <c r="AD4" s="31">
        <f t="shared" si="0"/>
        <v>35.189700000000002</v>
      </c>
      <c r="AE4" s="28">
        <f t="shared" ref="AE4:AM5" si="1">-V4/$V$32</f>
        <v>2.3798179178188663</v>
      </c>
      <c r="AF4">
        <f t="shared" si="1"/>
        <v>1.0342709496259341</v>
      </c>
      <c r="AG4">
        <f t="shared" si="1"/>
        <v>15.503826049795888</v>
      </c>
      <c r="AH4">
        <f t="shared" si="1"/>
        <v>8.6561026706830582</v>
      </c>
      <c r="AI4">
        <f t="shared" si="1"/>
        <v>-2.2770093804462741</v>
      </c>
      <c r="AJ4">
        <f t="shared" si="1"/>
        <v>-24.634007545492622</v>
      </c>
      <c r="AK4">
        <f t="shared" si="1"/>
        <v>-21.64137163161125</v>
      </c>
      <c r="AL4">
        <f t="shared" si="1"/>
        <v>-60.68744138528784</v>
      </c>
      <c r="AM4">
        <f t="shared" si="1"/>
        <v>-6.8234658385143581</v>
      </c>
      <c r="AP4" s="7"/>
      <c r="AQ4" s="67">
        <v>25</v>
      </c>
      <c r="AR4" s="140">
        <v>3.2000000000000001E-2</v>
      </c>
      <c r="AS4" s="140">
        <v>3.3099999999999997E-2</v>
      </c>
      <c r="AT4" s="140">
        <v>2.9870000000000001E-2</v>
      </c>
      <c r="AU4" s="140">
        <v>3.7670000000000002E-2</v>
      </c>
      <c r="AV4" s="140">
        <v>3.5700000000000003E-2</v>
      </c>
      <c r="AW4" s="140">
        <v>4.011E-2</v>
      </c>
      <c r="AX4" s="140">
        <v>4.2900000000000001E-2</v>
      </c>
      <c r="AY4" s="140">
        <v>4.3799999999999999E-2</v>
      </c>
      <c r="AZ4" s="140">
        <v>3.5000000000000003E-2</v>
      </c>
      <c r="BA4" s="140">
        <v>4.9700000000000001E-2</v>
      </c>
      <c r="BB4" s="140">
        <v>4.5900000000000003E-2</v>
      </c>
      <c r="BC4" s="140">
        <v>4.8800000000000003E-2</v>
      </c>
      <c r="BD4" s="140">
        <v>1.84E-2</v>
      </c>
      <c r="BE4" s="140">
        <v>1.4999999999999999E-2</v>
      </c>
      <c r="BF4" s="140">
        <v>1.9279999999999999E-2</v>
      </c>
      <c r="BG4" s="140">
        <v>1.72E-2</v>
      </c>
      <c r="BH4" s="140">
        <v>1.84E-2</v>
      </c>
      <c r="BI4" s="140">
        <v>1.0500000000000001E-2</v>
      </c>
      <c r="BJ4" s="140">
        <v>1.9279999999999999E-2</v>
      </c>
      <c r="BK4" s="140">
        <v>9.7199999999999995E-3</v>
      </c>
      <c r="BL4" s="140">
        <v>1.84E-2</v>
      </c>
      <c r="BM4" s="140">
        <v>1.35E-2</v>
      </c>
      <c r="BN4" s="140">
        <v>1.9279999999999999E-2</v>
      </c>
      <c r="BO4" s="140">
        <v>9.7199999999999995E-3</v>
      </c>
      <c r="BQ4" s="7"/>
    </row>
    <row r="5" spans="1:69" x14ac:dyDescent="0.2">
      <c r="A5" t="s">
        <v>9</v>
      </c>
      <c r="D5" t="s">
        <v>11</v>
      </c>
      <c r="E5">
        <v>15</v>
      </c>
      <c r="F5" t="s">
        <v>12</v>
      </c>
      <c r="H5" t="s">
        <v>13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 s="9"/>
      <c r="U5" s="33" t="s">
        <v>158</v>
      </c>
      <c r="V5">
        <f>J25</f>
        <v>-10.6944</v>
      </c>
      <c r="W5">
        <f t="shared" ref="W5:AD5" si="2">K25</f>
        <v>-5.9408000000000003</v>
      </c>
      <c r="X5">
        <f t="shared" si="2"/>
        <v>-51.359000000000002</v>
      </c>
      <c r="Y5">
        <f t="shared" si="2"/>
        <v>-9.9229000000000003</v>
      </c>
      <c r="Z5">
        <f t="shared" si="2"/>
        <v>15.5809</v>
      </c>
      <c r="AA5">
        <f t="shared" si="2"/>
        <v>23.367599999999999</v>
      </c>
      <c r="AB5">
        <f t="shared" si="2"/>
        <v>101.17149999999999</v>
      </c>
      <c r="AC5">
        <f t="shared" si="2"/>
        <v>225.49199999999999</v>
      </c>
      <c r="AD5" s="31">
        <f t="shared" si="2"/>
        <v>29.8445</v>
      </c>
      <c r="AE5" s="28">
        <f t="shared" si="1"/>
        <v>2.0736997775885544</v>
      </c>
      <c r="AF5">
        <f t="shared" si="1"/>
        <v>1.1519520158866401</v>
      </c>
      <c r="AG5">
        <f t="shared" si="1"/>
        <v>9.9587771990172946</v>
      </c>
      <c r="AH5">
        <f t="shared" si="1"/>
        <v>1.9241019153045955</v>
      </c>
      <c r="AI5">
        <f t="shared" si="1"/>
        <v>-3.0212175404538359</v>
      </c>
      <c r="AJ5">
        <f t="shared" si="1"/>
        <v>-4.5310991661784019</v>
      </c>
      <c r="AK5">
        <f t="shared" si="1"/>
        <v>-19.617680005264475</v>
      </c>
      <c r="AL5">
        <f t="shared" si="1"/>
        <v>-43.724071499850226</v>
      </c>
      <c r="AM5">
        <f t="shared" si="1"/>
        <v>-5.7870037601213351</v>
      </c>
      <c r="AP5" s="7"/>
      <c r="AQ5" s="36">
        <v>30</v>
      </c>
      <c r="AR5" s="140">
        <v>2.18E-2</v>
      </c>
      <c r="AS5" s="140">
        <v>2.3300000000000001E-2</v>
      </c>
      <c r="AT5" s="140">
        <v>2.6700000000000002E-2</v>
      </c>
      <c r="AU5" s="140">
        <v>2.5000000000000001E-2</v>
      </c>
      <c r="AV5" s="140">
        <v>2.8799999999999999E-2</v>
      </c>
      <c r="AW5" s="140">
        <v>2.9909999999999999E-2</v>
      </c>
      <c r="AX5" s="140">
        <v>2.887E-2</v>
      </c>
      <c r="AY5" s="140">
        <v>2.632E-2</v>
      </c>
      <c r="AZ5" s="140">
        <v>3.8800000000000001E-2</v>
      </c>
      <c r="BA5" s="140">
        <v>2.9909999999999999E-2</v>
      </c>
      <c r="BB5" s="140">
        <v>2.887E-2</v>
      </c>
      <c r="BC5" s="140">
        <v>2.632E-2</v>
      </c>
      <c r="BD5" s="140">
        <v>2.12E-2</v>
      </c>
      <c r="BE5" s="140">
        <v>2.2532E-2</v>
      </c>
      <c r="BF5" s="140">
        <v>1.685E-2</v>
      </c>
      <c r="BG5" s="140">
        <v>2.3199999999999998E-2</v>
      </c>
      <c r="BH5" s="140">
        <v>2.12E-2</v>
      </c>
      <c r="BI5" s="140">
        <v>2.2532E-2</v>
      </c>
      <c r="BJ5" s="140">
        <v>1.685E-2</v>
      </c>
      <c r="BK5" s="140">
        <v>1.32E-2</v>
      </c>
      <c r="BL5" s="140">
        <v>2.12E-2</v>
      </c>
      <c r="BM5" s="140">
        <v>2.2532E-2</v>
      </c>
      <c r="BN5" s="140">
        <v>1.985E-2</v>
      </c>
      <c r="BO5" s="140">
        <v>1.8200000000000001E-2</v>
      </c>
      <c r="BQ5" s="7"/>
    </row>
    <row r="6" spans="1:69" x14ac:dyDescent="0.2">
      <c r="A6" t="s">
        <v>14</v>
      </c>
      <c r="D6" t="s">
        <v>16</v>
      </c>
      <c r="E6">
        <v>291.93</v>
      </c>
      <c r="F6" t="s">
        <v>17</v>
      </c>
      <c r="H6" t="s">
        <v>18</v>
      </c>
      <c r="J6" s="1">
        <v>6.2094907407407411E-2</v>
      </c>
      <c r="K6" s="1">
        <v>6.6805555555555562E-2</v>
      </c>
      <c r="L6" s="1">
        <v>7.2187500000000002E-2</v>
      </c>
      <c r="M6" s="1">
        <v>8.5115740740740742E-2</v>
      </c>
      <c r="N6" s="1">
        <v>9.9641203703703704E-2</v>
      </c>
      <c r="O6" s="1">
        <v>0.10351851851851852</v>
      </c>
      <c r="P6" s="1">
        <v>0.11229166666666668</v>
      </c>
      <c r="Q6" s="1">
        <v>0.12012731481481481</v>
      </c>
      <c r="R6" s="1">
        <v>0.13767361111111112</v>
      </c>
      <c r="T6" s="9"/>
      <c r="U6" s="34" t="s">
        <v>159</v>
      </c>
      <c r="V6">
        <f t="shared" ref="V6:AD6" si="3">J65</f>
        <v>-24.931000000000001</v>
      </c>
      <c r="W6">
        <f t="shared" si="3"/>
        <v>8.6280000000000001</v>
      </c>
      <c r="X6">
        <f t="shared" si="3"/>
        <v>-74.797600000000003</v>
      </c>
      <c r="Y6">
        <f t="shared" si="3"/>
        <v>-32.58</v>
      </c>
      <c r="Z6">
        <f t="shared" si="3"/>
        <v>53.449100000000001</v>
      </c>
      <c r="AA6">
        <f t="shared" si="3"/>
        <v>22.1403</v>
      </c>
      <c r="AB6">
        <f t="shared" si="3"/>
        <v>282.94330000000002</v>
      </c>
      <c r="AC6">
        <f t="shared" si="3"/>
        <v>480.6105</v>
      </c>
      <c r="AD6" s="31">
        <f t="shared" si="3"/>
        <v>21.538499999999999</v>
      </c>
      <c r="AE6" s="28">
        <f>-V6/$V$27</f>
        <v>6.3516948227855892</v>
      </c>
      <c r="AF6">
        <f t="shared" ref="AF6:AM7" si="4">-W6/$V$27</f>
        <v>-2.1981638494642839</v>
      </c>
      <c r="AG6">
        <f t="shared" si="4"/>
        <v>19.056256414776279</v>
      </c>
      <c r="AH6">
        <f t="shared" si="4"/>
        <v>8.3004379016627681</v>
      </c>
      <c r="AI6">
        <f t="shared" si="4"/>
        <v>-13.617278558924601</v>
      </c>
      <c r="AJ6">
        <f t="shared" si="4"/>
        <v>-5.6407055025839226</v>
      </c>
      <c r="AK6">
        <f t="shared" si="4"/>
        <v>-72.085736382490467</v>
      </c>
      <c r="AL6">
        <f t="shared" si="4"/>
        <v>-122.44559883784819</v>
      </c>
      <c r="AM6">
        <f t="shared" si="4"/>
        <v>-5.4873843383966712</v>
      </c>
      <c r="AP6" s="7"/>
      <c r="BQ6" s="7"/>
    </row>
    <row r="7" spans="1:69" x14ac:dyDescent="0.2">
      <c r="A7" t="s">
        <v>19</v>
      </c>
      <c r="D7" t="s">
        <v>21</v>
      </c>
      <c r="E7">
        <v>1.0376000000000001</v>
      </c>
      <c r="F7" t="s">
        <v>22</v>
      </c>
      <c r="H7" t="s">
        <v>23</v>
      </c>
      <c r="J7" s="1">
        <v>6.5775462962962966E-2</v>
      </c>
      <c r="K7" s="1">
        <v>7.0208333333333331E-2</v>
      </c>
      <c r="L7" s="1">
        <v>8.2847222222222225E-2</v>
      </c>
      <c r="M7" s="1">
        <v>9.8043981481481482E-2</v>
      </c>
      <c r="N7" s="1">
        <v>0.10247685185185185</v>
      </c>
      <c r="O7" s="1">
        <v>0.10502314814814816</v>
      </c>
      <c r="P7" s="1">
        <v>0.11342592592592593</v>
      </c>
      <c r="Q7" s="1">
        <v>0.12069444444444444</v>
      </c>
      <c r="R7" s="1">
        <v>0.13851851851851851</v>
      </c>
      <c r="T7" s="9"/>
      <c r="U7" s="34" t="s">
        <v>160</v>
      </c>
      <c r="V7">
        <f t="shared" ref="V7:AD7" si="5">J78</f>
        <v>-23.5227</v>
      </c>
      <c r="W7">
        <f t="shared" si="5"/>
        <v>-41.422699999999999</v>
      </c>
      <c r="X7">
        <f t="shared" si="5"/>
        <v>-83.036500000000004</v>
      </c>
      <c r="Y7">
        <f t="shared" si="5"/>
        <v>-90.380099999999999</v>
      </c>
      <c r="Z7">
        <f t="shared" si="5"/>
        <v>-13.5753</v>
      </c>
      <c r="AA7">
        <f t="shared" si="5"/>
        <v>-9.7420000000000009</v>
      </c>
      <c r="AB7">
        <f t="shared" si="5"/>
        <v>234.5959</v>
      </c>
      <c r="AC7">
        <f t="shared" si="5"/>
        <v>384.12610000000001</v>
      </c>
      <c r="AD7" s="31">
        <f t="shared" si="5"/>
        <v>4.5365000000000002</v>
      </c>
      <c r="AE7" s="28">
        <f>-V7/$V$27</f>
        <v>5.9929008787428737</v>
      </c>
      <c r="AF7">
        <f t="shared" si="4"/>
        <v>10.553301076402896</v>
      </c>
      <c r="AG7">
        <f t="shared" si="4"/>
        <v>21.155288883407628</v>
      </c>
      <c r="AH7">
        <f t="shared" si="4"/>
        <v>23.026224910867747</v>
      </c>
      <c r="AI7">
        <f t="shared" si="4"/>
        <v>3.4585922236477162</v>
      </c>
      <c r="AJ7">
        <f t="shared" si="4"/>
        <v>2.4819786997544107</v>
      </c>
      <c r="AK7">
        <f t="shared" si="4"/>
        <v>-59.768222834091119</v>
      </c>
      <c r="AL7">
        <f t="shared" si="4"/>
        <v>-97.86417555119408</v>
      </c>
      <c r="AM7">
        <f t="shared" si="4"/>
        <v>-1.1557684635019383</v>
      </c>
      <c r="AP7" s="7"/>
      <c r="AR7" s="141" t="s">
        <v>304</v>
      </c>
      <c r="AS7" s="141"/>
      <c r="AT7" s="141"/>
      <c r="AU7" s="141"/>
      <c r="AV7" s="141" t="s">
        <v>305</v>
      </c>
      <c r="AW7" s="141"/>
      <c r="AX7" s="141"/>
      <c r="AY7" s="141"/>
      <c r="AZ7" s="141" t="s">
        <v>306</v>
      </c>
      <c r="BA7" s="141"/>
      <c r="BB7" s="141"/>
      <c r="BC7" s="141"/>
      <c r="BD7" s="141" t="s">
        <v>307</v>
      </c>
      <c r="BE7" s="141"/>
      <c r="BF7" s="141"/>
      <c r="BG7" s="141"/>
      <c r="BH7" s="141" t="s">
        <v>308</v>
      </c>
      <c r="BI7" s="141"/>
      <c r="BJ7" s="141"/>
      <c r="BK7" s="141"/>
      <c r="BL7" s="141" t="s">
        <v>309</v>
      </c>
      <c r="BM7" s="141"/>
      <c r="BN7" s="141"/>
      <c r="BO7" s="141"/>
      <c r="BQ7" s="7"/>
    </row>
    <row r="8" spans="1:69" x14ac:dyDescent="0.2">
      <c r="A8" t="s">
        <v>24</v>
      </c>
      <c r="D8" t="s">
        <v>25</v>
      </c>
      <c r="E8">
        <v>0</v>
      </c>
      <c r="F8" t="s">
        <v>22</v>
      </c>
      <c r="H8" t="s">
        <v>26</v>
      </c>
      <c r="J8">
        <v>159</v>
      </c>
      <c r="K8">
        <v>146</v>
      </c>
      <c r="L8">
        <v>461</v>
      </c>
      <c r="M8">
        <v>559</v>
      </c>
      <c r="N8">
        <v>123</v>
      </c>
      <c r="O8">
        <v>66</v>
      </c>
      <c r="P8">
        <v>49</v>
      </c>
      <c r="Q8">
        <v>24</v>
      </c>
      <c r="R8">
        <v>37</v>
      </c>
      <c r="T8" s="9"/>
      <c r="U8" s="33" t="s">
        <v>192</v>
      </c>
      <c r="V8">
        <f>J37</f>
        <v>-6.25E-2</v>
      </c>
      <c r="W8">
        <f>K37</f>
        <v>-10.1066</v>
      </c>
      <c r="X8">
        <f>L37</f>
        <v>-3.9079999999999999</v>
      </c>
      <c r="Y8">
        <f>M37</f>
        <v>-0.39710000000000001</v>
      </c>
      <c r="AB8">
        <f>N37</f>
        <v>6.4154999999999998</v>
      </c>
      <c r="AC8">
        <f>O37</f>
        <v>4.8083999999999998</v>
      </c>
      <c r="AD8">
        <f>P37</f>
        <v>3.5286</v>
      </c>
      <c r="AE8">
        <f t="shared" ref="AE8:AH9" si="6">-V8/$V$32</f>
        <v>1.2119075039206E-2</v>
      </c>
      <c r="AF8">
        <f t="shared" si="6"/>
        <v>1.9597223006598297</v>
      </c>
      <c r="AG8">
        <f t="shared" si="6"/>
        <v>0.7577815240514727</v>
      </c>
      <c r="AH8">
        <f t="shared" si="6"/>
        <v>7.6999755169099238E-2</v>
      </c>
      <c r="AK8">
        <f t="shared" ref="AK8:AM9" si="7">-AB8/$V$32</f>
        <v>-1.2439988146244174</v>
      </c>
      <c r="AL8">
        <f t="shared" si="7"/>
        <v>-0.93237376669629002</v>
      </c>
      <c r="AM8">
        <f t="shared" si="7"/>
        <v>-0.68421389093347662</v>
      </c>
      <c r="AP8" s="7"/>
      <c r="AQ8" s="19">
        <v>15</v>
      </c>
      <c r="AR8" s="140">
        <v>3.1E-2</v>
      </c>
      <c r="AS8" s="140">
        <v>2.75E-2</v>
      </c>
      <c r="AT8" s="140">
        <v>3.7999999999999999E-2</v>
      </c>
      <c r="AU8" s="140">
        <v>4.3900000000000002E-2</v>
      </c>
      <c r="AV8" s="140">
        <v>4.2500000000000003E-2</v>
      </c>
      <c r="AW8" s="140">
        <v>3.0200000000000001E-2</v>
      </c>
      <c r="AX8" s="140">
        <v>3.2399999999999998E-2</v>
      </c>
      <c r="AY8" s="140">
        <v>0.04</v>
      </c>
      <c r="AZ8" s="140">
        <v>3.2500000000000001E-2</v>
      </c>
      <c r="BA8" s="140">
        <v>2.98E-2</v>
      </c>
      <c r="BB8" s="140">
        <v>3.8800000000000001E-2</v>
      </c>
      <c r="BC8" s="140">
        <v>4.4900000000000002E-2</v>
      </c>
      <c r="BD8" s="140">
        <v>1.0200000000000001E-2</v>
      </c>
      <c r="BE8" s="140">
        <v>9.8899999999999995E-3</v>
      </c>
      <c r="BF8" s="140">
        <v>1.2800000000000001E-2</v>
      </c>
      <c r="BG8" s="140">
        <v>1.2999999999999999E-2</v>
      </c>
      <c r="BH8" s="140">
        <v>9.8799999999999999E-3</v>
      </c>
      <c r="BI8" s="140">
        <v>9.5999999999999992E-3</v>
      </c>
      <c r="BJ8" s="140">
        <v>9.7699999999999992E-3</v>
      </c>
      <c r="BK8" s="140">
        <v>9.7870000000000006E-3</v>
      </c>
      <c r="BL8" s="140">
        <v>9.1999999999999998E-3</v>
      </c>
      <c r="BM8" s="140">
        <v>7.6E-3</v>
      </c>
      <c r="BN8" s="140">
        <v>7.6400000000000001E-3</v>
      </c>
      <c r="BO8" s="140">
        <v>6.3169999999999997E-3</v>
      </c>
      <c r="BQ8" s="7"/>
    </row>
    <row r="9" spans="1:69" x14ac:dyDescent="0.2">
      <c r="A9" t="s">
        <v>27</v>
      </c>
      <c r="B9">
        <v>0</v>
      </c>
      <c r="D9" t="s">
        <v>28</v>
      </c>
      <c r="E9">
        <v>102</v>
      </c>
      <c r="F9" t="s">
        <v>29</v>
      </c>
      <c r="H9" t="s">
        <v>114</v>
      </c>
      <c r="I9" t="s">
        <v>17</v>
      </c>
      <c r="J9">
        <v>286.04989999999998</v>
      </c>
      <c r="K9">
        <v>283.77300000000002</v>
      </c>
      <c r="L9">
        <v>272.27620000000002</v>
      </c>
      <c r="M9">
        <v>245.53100000000001</v>
      </c>
      <c r="N9">
        <v>227.91659999999999</v>
      </c>
      <c r="O9">
        <v>225.7422</v>
      </c>
      <c r="P9">
        <v>204.94110000000001</v>
      </c>
      <c r="Q9">
        <v>190.5401</v>
      </c>
      <c r="R9">
        <v>188.4366</v>
      </c>
      <c r="T9" s="9"/>
      <c r="U9" s="33" t="s">
        <v>158</v>
      </c>
      <c r="V9">
        <f>J49</f>
        <v>-1.7104999999999999</v>
      </c>
      <c r="W9">
        <f>K49</f>
        <v>4.5039999999999996</v>
      </c>
      <c r="X9">
        <f>L49</f>
        <v>6.3442999999999996</v>
      </c>
      <c r="Y9">
        <f>M49</f>
        <v>6.4268999999999998</v>
      </c>
      <c r="AB9">
        <f>N49</f>
        <v>6.1883999999999997</v>
      </c>
      <c r="AC9">
        <f>O49</f>
        <v>11.484400000000001</v>
      </c>
      <c r="AD9">
        <f>P49</f>
        <v>9.0411999999999999</v>
      </c>
      <c r="AE9">
        <f t="shared" si="6"/>
        <v>0.33167484567298977</v>
      </c>
      <c r="AF9">
        <f t="shared" si="6"/>
        <v>-0.87334902362534106</v>
      </c>
      <c r="AG9">
        <f t="shared" si="6"/>
        <v>-1.2301927643397539</v>
      </c>
      <c r="AH9">
        <f t="shared" si="6"/>
        <v>-1.2462093339115685</v>
      </c>
      <c r="AK9">
        <f t="shared" si="7"/>
        <v>-1.1999629435619585</v>
      </c>
      <c r="AL9">
        <f t="shared" si="7"/>
        <v>-2.2268848860841182</v>
      </c>
      <c r="AM9">
        <f t="shared" si="7"/>
        <v>-1.7531356999115084</v>
      </c>
      <c r="AP9" s="7"/>
      <c r="AQ9" s="67">
        <v>25</v>
      </c>
      <c r="AR9" s="140">
        <v>3.2000000000000001E-2</v>
      </c>
      <c r="AS9" s="140">
        <v>3.3099999999999997E-2</v>
      </c>
      <c r="AT9" s="140">
        <v>2.9870000000000001E-2</v>
      </c>
      <c r="AU9" s="140">
        <v>3.7670000000000002E-2</v>
      </c>
      <c r="AV9" s="140">
        <v>3.5700000000000003E-2</v>
      </c>
      <c r="AW9" s="140">
        <v>4.011E-2</v>
      </c>
      <c r="AX9" s="140">
        <v>4.2900000000000001E-2</v>
      </c>
      <c r="AY9" s="140">
        <v>4.3799999999999999E-2</v>
      </c>
      <c r="AZ9" s="140">
        <v>3.5000000000000003E-2</v>
      </c>
      <c r="BA9" s="140">
        <v>4.9700000000000001E-2</v>
      </c>
      <c r="BB9" s="140">
        <v>4.5900000000000003E-2</v>
      </c>
      <c r="BC9" s="140">
        <v>4.8800000000000003E-2</v>
      </c>
      <c r="BD9" s="140">
        <v>1.84E-2</v>
      </c>
      <c r="BE9" s="140">
        <v>1.4999999999999999E-2</v>
      </c>
      <c r="BF9" s="140">
        <v>1.9279999999999999E-2</v>
      </c>
      <c r="BG9" s="140">
        <v>1.72E-2</v>
      </c>
      <c r="BH9" s="140">
        <v>1.84E-2</v>
      </c>
      <c r="BI9" s="140">
        <v>1.0500000000000001E-2</v>
      </c>
      <c r="BJ9" s="140">
        <v>1.9279999999999999E-2</v>
      </c>
      <c r="BK9" s="140">
        <v>9.7199999999999995E-3</v>
      </c>
      <c r="BL9" s="140">
        <v>1.84E-2</v>
      </c>
      <c r="BM9" s="140">
        <v>1.35E-2</v>
      </c>
      <c r="BN9" s="140">
        <v>1.9279999999999999E-2</v>
      </c>
      <c r="BO9" s="140">
        <v>9.7199999999999995E-3</v>
      </c>
      <c r="BQ9" s="7"/>
    </row>
    <row r="10" spans="1:69" x14ac:dyDescent="0.2">
      <c r="A10" t="s">
        <v>31</v>
      </c>
      <c r="B10">
        <v>0</v>
      </c>
      <c r="D10" t="s">
        <v>32</v>
      </c>
      <c r="E10">
        <v>0.92</v>
      </c>
      <c r="H10" t="s">
        <v>115</v>
      </c>
      <c r="I10" t="s">
        <v>44</v>
      </c>
      <c r="J10">
        <v>6.3704000000000001</v>
      </c>
      <c r="K10">
        <v>6.2323000000000004</v>
      </c>
      <c r="L10">
        <v>19.615300000000001</v>
      </c>
      <c r="M10">
        <v>24.776800000000001</v>
      </c>
      <c r="N10">
        <v>10.0764</v>
      </c>
      <c r="O10">
        <v>6.5438000000000001</v>
      </c>
      <c r="P10">
        <v>41.922699999999999</v>
      </c>
      <c r="Q10">
        <v>0.84409999999999996</v>
      </c>
      <c r="R10">
        <v>1.3764000000000001</v>
      </c>
      <c r="T10" s="9"/>
      <c r="U10" s="18" t="s">
        <v>193</v>
      </c>
      <c r="V10">
        <f>J117</f>
        <v>-22.723199999999999</v>
      </c>
      <c r="W10">
        <f t="shared" ref="W10:AD10" si="8">K117</f>
        <v>10.9655</v>
      </c>
      <c r="X10">
        <f t="shared" si="8"/>
        <v>-0.623</v>
      </c>
      <c r="Y10">
        <f t="shared" si="8"/>
        <v>-28.893799999999999</v>
      </c>
      <c r="Z10">
        <f t="shared" si="8"/>
        <v>50.621600000000001</v>
      </c>
      <c r="AA10">
        <f t="shared" si="8"/>
        <v>110.3464</v>
      </c>
      <c r="AB10">
        <f t="shared" si="8"/>
        <v>304.55619999999999</v>
      </c>
      <c r="AC10">
        <f t="shared" si="8"/>
        <v>25.992699999999999</v>
      </c>
      <c r="AD10">
        <f t="shared" si="8"/>
        <v>0</v>
      </c>
      <c r="AP10" s="7"/>
      <c r="AQ10" s="36">
        <v>30</v>
      </c>
      <c r="AR10" s="140">
        <v>2.18E-2</v>
      </c>
      <c r="AS10" s="140">
        <v>2.3300000000000001E-2</v>
      </c>
      <c r="AT10" s="140">
        <v>2.6700000000000002E-2</v>
      </c>
      <c r="AU10" s="140">
        <v>2.5000000000000001E-2</v>
      </c>
      <c r="AV10" s="140">
        <v>2.8799999999999999E-2</v>
      </c>
      <c r="AW10" s="140">
        <v>2.9909999999999999E-2</v>
      </c>
      <c r="AX10" s="140">
        <v>2.887E-2</v>
      </c>
      <c r="AY10" s="140">
        <v>2.632E-2</v>
      </c>
      <c r="AZ10" s="140">
        <v>3.8800000000000001E-2</v>
      </c>
      <c r="BA10" s="140">
        <v>2.9909999999999999E-2</v>
      </c>
      <c r="BB10" s="140">
        <v>2.887E-2</v>
      </c>
      <c r="BC10" s="140">
        <v>2.632E-2</v>
      </c>
      <c r="BD10" s="140">
        <v>2.12E-2</v>
      </c>
      <c r="BE10" s="140">
        <v>2.2532E-2</v>
      </c>
      <c r="BF10" s="140">
        <v>1.685E-2</v>
      </c>
      <c r="BG10" s="140">
        <v>2.3199999999999998E-2</v>
      </c>
      <c r="BH10" s="140">
        <v>2.12E-2</v>
      </c>
      <c r="BI10" s="140">
        <v>2.2532E-2</v>
      </c>
      <c r="BJ10" s="140">
        <v>1.685E-2</v>
      </c>
      <c r="BK10" s="140">
        <v>1.32E-2</v>
      </c>
      <c r="BL10" s="140">
        <v>2.12E-2</v>
      </c>
      <c r="BM10" s="140">
        <v>2.2532E-2</v>
      </c>
      <c r="BN10" s="140">
        <v>1.985E-2</v>
      </c>
      <c r="BO10" s="140">
        <v>1.8200000000000001E-2</v>
      </c>
      <c r="BQ10" s="7"/>
    </row>
    <row r="11" spans="1:69" x14ac:dyDescent="0.2">
      <c r="A11" t="s">
        <v>36</v>
      </c>
      <c r="B11">
        <v>2.5</v>
      </c>
      <c r="C11" t="s">
        <v>37</v>
      </c>
      <c r="D11" t="s">
        <v>38</v>
      </c>
      <c r="H11" t="s">
        <v>117</v>
      </c>
      <c r="I11" t="s">
        <v>17</v>
      </c>
      <c r="J11">
        <v>17.246700000000001</v>
      </c>
      <c r="K11">
        <v>56.058500000000002</v>
      </c>
      <c r="L11">
        <v>396.15820000000002</v>
      </c>
      <c r="M11">
        <v>556.88059999999996</v>
      </c>
      <c r="N11">
        <v>534.31060000000002</v>
      </c>
      <c r="O11">
        <v>550.70159999999998</v>
      </c>
      <c r="P11">
        <v>508.89609999999999</v>
      </c>
      <c r="Q11">
        <v>634.25580000000002</v>
      </c>
      <c r="R11">
        <v>812.31020000000001</v>
      </c>
      <c r="T11" s="9"/>
      <c r="U11" s="18" t="s">
        <v>194</v>
      </c>
      <c r="AP11" s="7"/>
      <c r="BQ11" s="7"/>
    </row>
    <row r="12" spans="1:69" x14ac:dyDescent="0.2">
      <c r="A12" t="s">
        <v>41</v>
      </c>
      <c r="B12">
        <v>5</v>
      </c>
      <c r="C12" t="s">
        <v>42</v>
      </c>
      <c r="D12" t="s">
        <v>43</v>
      </c>
      <c r="E12">
        <v>-2</v>
      </c>
      <c r="F12" t="s">
        <v>44</v>
      </c>
      <c r="G12" s="2" t="s">
        <v>33</v>
      </c>
      <c r="H12" t="s">
        <v>118</v>
      </c>
      <c r="I12" t="s">
        <v>44</v>
      </c>
      <c r="J12">
        <v>-12.273099999999999</v>
      </c>
      <c r="K12">
        <v>-5.3338999999999999</v>
      </c>
      <c r="L12">
        <v>-79.955699999999993</v>
      </c>
      <c r="M12">
        <v>-44.640900000000002</v>
      </c>
      <c r="N12">
        <v>11.742900000000001</v>
      </c>
      <c r="O12">
        <v>127.0415</v>
      </c>
      <c r="P12">
        <v>111.608</v>
      </c>
      <c r="Q12">
        <v>312.97480000000002</v>
      </c>
      <c r="R12">
        <v>35.189700000000002</v>
      </c>
      <c r="T12" s="9"/>
      <c r="U12" s="36" t="s">
        <v>195</v>
      </c>
      <c r="V12">
        <f>J93</f>
        <v>-4.9851000000000001</v>
      </c>
      <c r="W12">
        <f t="shared" ref="W12:AD12" si="9">K93</f>
        <v>-30.473700000000001</v>
      </c>
      <c r="X12">
        <f t="shared" si="9"/>
        <v>-29.796600000000002</v>
      </c>
      <c r="Y12">
        <f t="shared" si="9"/>
        <v>-31.8095</v>
      </c>
      <c r="Z12">
        <f t="shared" si="9"/>
        <v>32.224400000000003</v>
      </c>
      <c r="AA12">
        <f t="shared" si="9"/>
        <v>16.6098</v>
      </c>
      <c r="AB12">
        <f t="shared" si="9"/>
        <v>205.05009999999999</v>
      </c>
      <c r="AC12">
        <f t="shared" si="9"/>
        <v>306.9862</v>
      </c>
      <c r="AD12">
        <f t="shared" si="9"/>
        <v>22.848600000000001</v>
      </c>
      <c r="AP12" s="7"/>
      <c r="AR12" s="141" t="s">
        <v>310</v>
      </c>
      <c r="AS12" s="141"/>
      <c r="AT12" s="141"/>
      <c r="AU12" s="141"/>
      <c r="AV12" s="141" t="s">
        <v>311</v>
      </c>
      <c r="AW12" s="141"/>
      <c r="AX12" s="141"/>
      <c r="AY12" s="141"/>
      <c r="AZ12" s="141" t="s">
        <v>312</v>
      </c>
      <c r="BA12" s="141"/>
      <c r="BB12" s="141"/>
      <c r="BC12" s="141"/>
      <c r="BQ12" s="7"/>
    </row>
    <row r="13" spans="1:69" x14ac:dyDescent="0.2">
      <c r="A13" t="s">
        <v>47</v>
      </c>
      <c r="B13">
        <v>2</v>
      </c>
      <c r="C13" t="s">
        <v>48</v>
      </c>
      <c r="D13" t="s">
        <v>49</v>
      </c>
      <c r="E13">
        <v>2.5000000000000001E-2</v>
      </c>
      <c r="T13" s="9"/>
      <c r="U13" s="36" t="s">
        <v>196</v>
      </c>
      <c r="V13">
        <f>J105</f>
        <v>-18.813400000000001</v>
      </c>
      <c r="W13">
        <f t="shared" ref="W13:AD13" si="10">K105</f>
        <v>-1.6628000000000001</v>
      </c>
      <c r="X13">
        <f t="shared" si="10"/>
        <v>-24.933299999999999</v>
      </c>
      <c r="Y13">
        <f t="shared" si="10"/>
        <v>-13.647600000000001</v>
      </c>
      <c r="Z13">
        <f t="shared" si="10"/>
        <v>34.991999999999997</v>
      </c>
      <c r="AA13">
        <f t="shared" si="10"/>
        <v>23.7209</v>
      </c>
      <c r="AB13">
        <f t="shared" si="10"/>
        <v>193.24260000000001</v>
      </c>
      <c r="AC13">
        <f t="shared" si="10"/>
        <v>309.21359999999999</v>
      </c>
      <c r="AD13">
        <f t="shared" si="10"/>
        <v>39.273299999999999</v>
      </c>
      <c r="AP13" s="7"/>
      <c r="AQ13" s="19">
        <v>15</v>
      </c>
      <c r="AR13" s="140">
        <v>4.1200000000000001E-2</v>
      </c>
      <c r="AS13" s="140">
        <v>3.739E-2</v>
      </c>
      <c r="AT13" s="140">
        <v>5.0799999999999998E-2</v>
      </c>
      <c r="AU13" s="140">
        <v>5.6899999999999999E-2</v>
      </c>
      <c r="AV13" s="140">
        <v>5.2380000000000003E-2</v>
      </c>
      <c r="AW13" s="140">
        <v>3.9800000000000002E-2</v>
      </c>
      <c r="AX13" s="140">
        <v>4.2169999999999999E-2</v>
      </c>
      <c r="AY13" s="140">
        <v>4.9786999999999998E-2</v>
      </c>
      <c r="AZ13" s="140">
        <v>4.1700000000000001E-2</v>
      </c>
      <c r="BA13" s="140">
        <v>3.7400000000000003E-2</v>
      </c>
      <c r="BB13" s="140">
        <v>4.6440000000000002E-2</v>
      </c>
      <c r="BC13" s="140">
        <v>5.1216999999999999E-2</v>
      </c>
      <c r="BQ13" s="7"/>
    </row>
    <row r="14" spans="1:69" x14ac:dyDescent="0.2">
      <c r="T14" s="9"/>
      <c r="AP14" s="7"/>
      <c r="AQ14" s="67">
        <v>25</v>
      </c>
      <c r="AR14" s="140">
        <v>5.04E-2</v>
      </c>
      <c r="AS14" s="140">
        <v>4.8099999999999997E-2</v>
      </c>
      <c r="AT14" s="140">
        <v>4.9149999999999999E-2</v>
      </c>
      <c r="AU14" s="140">
        <v>5.4870000000000002E-2</v>
      </c>
      <c r="AV14" s="140">
        <v>5.4100000000000002E-2</v>
      </c>
      <c r="AW14" s="140">
        <v>5.0610000000000002E-2</v>
      </c>
      <c r="AX14" s="140">
        <v>6.2179999999999999E-2</v>
      </c>
      <c r="AY14" s="140">
        <v>5.3519999999999998E-2</v>
      </c>
      <c r="AZ14" s="140">
        <v>5.3400000000000003E-2</v>
      </c>
      <c r="BA14" s="140">
        <v>6.3200000000000006E-2</v>
      </c>
      <c r="BB14" s="140">
        <v>6.5180000000000002E-2</v>
      </c>
      <c r="BC14" s="140">
        <v>5.8520000000000003E-2</v>
      </c>
      <c r="BQ14" s="7"/>
    </row>
    <row r="15" spans="1:69" x14ac:dyDescent="0.2">
      <c r="A15" t="s">
        <v>155</v>
      </c>
      <c r="T15" s="9"/>
      <c r="AP15" s="7"/>
      <c r="AQ15" s="36">
        <v>30</v>
      </c>
      <c r="AR15" s="140">
        <v>4.2999999999999997E-2</v>
      </c>
      <c r="AS15" s="140">
        <v>4.5831999999999998E-2</v>
      </c>
      <c r="AT15" s="140">
        <v>4.3549999999999998E-2</v>
      </c>
      <c r="AU15" s="140">
        <v>4.82E-2</v>
      </c>
      <c r="AV15" s="140">
        <v>0.05</v>
      </c>
      <c r="AW15" s="140">
        <v>5.2442000000000003E-2</v>
      </c>
      <c r="AX15" s="140">
        <v>4.5719999999999997E-2</v>
      </c>
      <c r="AY15" s="140">
        <v>3.952E-2</v>
      </c>
      <c r="AZ15" s="140">
        <v>0.06</v>
      </c>
      <c r="BA15" s="140">
        <v>5.2442000000000003E-2</v>
      </c>
      <c r="BB15" s="140">
        <v>4.8719999999999999E-2</v>
      </c>
      <c r="BC15" s="140">
        <v>4.4519999999999997E-2</v>
      </c>
      <c r="BQ15" s="7"/>
    </row>
    <row r="16" spans="1:69" x14ac:dyDescent="0.2">
      <c r="A16" t="s">
        <v>119</v>
      </c>
      <c r="D16" s="12" t="s">
        <v>51</v>
      </c>
      <c r="J16" s="18" t="s">
        <v>135</v>
      </c>
      <c r="K16" s="18" t="s">
        <v>10</v>
      </c>
      <c r="L16" s="18" t="s">
        <v>56</v>
      </c>
      <c r="M16" s="18" t="s">
        <v>57</v>
      </c>
      <c r="N16" s="18" t="s">
        <v>149</v>
      </c>
      <c r="O16" s="18" t="s">
        <v>150</v>
      </c>
      <c r="P16" s="18" t="s">
        <v>58</v>
      </c>
      <c r="Q16" s="18" t="s">
        <v>151</v>
      </c>
      <c r="R16" s="18" t="s">
        <v>152</v>
      </c>
      <c r="T16" s="9"/>
      <c r="AP16" s="7" t="s">
        <v>319</v>
      </c>
      <c r="AQ16" s="7" t="s">
        <v>320</v>
      </c>
      <c r="AR16" s="7"/>
      <c r="AS16" s="7"/>
      <c r="AT16" s="7"/>
      <c r="AU16" s="7"/>
      <c r="AV16" s="7" t="s">
        <v>321</v>
      </c>
      <c r="AW16" s="7"/>
      <c r="AX16" s="7"/>
      <c r="AY16" s="7"/>
      <c r="AZ16" s="7"/>
      <c r="BA16" s="7" t="s">
        <v>322</v>
      </c>
      <c r="BB16" s="7"/>
      <c r="BC16" s="7"/>
      <c r="BD16" s="7"/>
      <c r="BE16" s="7"/>
      <c r="BQ16" s="7"/>
    </row>
    <row r="17" spans="1:69" x14ac:dyDescent="0.2">
      <c r="A17" t="s">
        <v>109</v>
      </c>
      <c r="B17" t="s">
        <v>110</v>
      </c>
      <c r="C17" t="s">
        <v>120</v>
      </c>
      <c r="D17" t="s">
        <v>4</v>
      </c>
      <c r="E17" t="s">
        <v>5</v>
      </c>
      <c r="G17" t="s">
        <v>6</v>
      </c>
      <c r="H17" t="s">
        <v>7</v>
      </c>
      <c r="I17" t="s">
        <v>8</v>
      </c>
      <c r="J17">
        <v>1</v>
      </c>
      <c r="K17">
        <v>2</v>
      </c>
      <c r="L17">
        <v>3</v>
      </c>
      <c r="M17">
        <v>4</v>
      </c>
      <c r="N17">
        <v>5</v>
      </c>
      <c r="O17">
        <v>6</v>
      </c>
      <c r="P17">
        <v>7</v>
      </c>
      <c r="Q17">
        <v>8</v>
      </c>
      <c r="R17">
        <v>9</v>
      </c>
      <c r="T17" s="9"/>
      <c r="AP17" s="7"/>
      <c r="AR17" t="s">
        <v>92</v>
      </c>
      <c r="AS17" t="s">
        <v>91</v>
      </c>
      <c r="AT17" t="s">
        <v>144</v>
      </c>
      <c r="AU17" s="7"/>
      <c r="AW17" t="s">
        <v>92</v>
      </c>
      <c r="AX17" t="s">
        <v>91</v>
      </c>
      <c r="AY17" t="s">
        <v>144</v>
      </c>
      <c r="AZ17" s="7"/>
      <c r="BB17" t="s">
        <v>92</v>
      </c>
      <c r="BC17" t="s">
        <v>91</v>
      </c>
      <c r="BD17" t="s">
        <v>144</v>
      </c>
      <c r="BE17" s="7"/>
      <c r="BQ17" s="7"/>
    </row>
    <row r="18" spans="1:69" x14ac:dyDescent="0.2">
      <c r="A18" t="s">
        <v>9</v>
      </c>
      <c r="D18" t="s">
        <v>11</v>
      </c>
      <c r="E18">
        <v>15</v>
      </c>
      <c r="F18" t="s">
        <v>12</v>
      </c>
      <c r="H18" t="s">
        <v>13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T18" s="9"/>
      <c r="AP18" s="7"/>
      <c r="AQ18" s="19">
        <v>15</v>
      </c>
      <c r="AR18">
        <f>AVERAGE(AR3:AU3)</f>
        <v>3.5099999999999999E-2</v>
      </c>
      <c r="AS18">
        <f>AVERAGE(AV3:AY3)</f>
        <v>3.6275000000000002E-2</v>
      </c>
      <c r="AT18">
        <f>AVERAGE(AZ3:BC3)</f>
        <v>3.6499999999999998E-2</v>
      </c>
      <c r="AU18" s="7"/>
      <c r="AV18" s="19">
        <v>15</v>
      </c>
      <c r="AW18">
        <f>AVERAGE(BD3:BG3)</f>
        <v>1.14725E-2</v>
      </c>
      <c r="AX18">
        <f>AVERAGE(BH3:BK3)</f>
        <v>9.7592500000000006E-3</v>
      </c>
      <c r="AY18">
        <f>AVERAGE(BL3:BO3)</f>
        <v>7.6892499999999999E-3</v>
      </c>
      <c r="AZ18" s="7"/>
      <c r="BA18" s="19">
        <v>15</v>
      </c>
      <c r="BB18">
        <f>AVERAGE(AR13:AU13)</f>
        <v>4.6572500000000003E-2</v>
      </c>
      <c r="BC18">
        <f>AVERAGE(AV13:AY13)</f>
        <v>4.6034250000000006E-2</v>
      </c>
      <c r="BD18">
        <f>AVERAGE(AZ13:BC13)</f>
        <v>4.4189249999999999E-2</v>
      </c>
      <c r="BE18" s="7"/>
      <c r="BQ18" s="7"/>
    </row>
    <row r="19" spans="1:69" x14ac:dyDescent="0.2">
      <c r="A19" t="s">
        <v>14</v>
      </c>
      <c r="D19" t="s">
        <v>16</v>
      </c>
      <c r="E19">
        <v>291.93</v>
      </c>
      <c r="F19" t="s">
        <v>17</v>
      </c>
      <c r="H19" t="s">
        <v>18</v>
      </c>
      <c r="J19" s="1">
        <v>6.1712962962962963E-2</v>
      </c>
      <c r="K19" s="1">
        <v>6.8784722222222219E-2</v>
      </c>
      <c r="L19" s="1">
        <v>7.2465277777777781E-2</v>
      </c>
      <c r="M19" s="1">
        <v>8.5300925925925919E-2</v>
      </c>
      <c r="N19" s="1">
        <v>9.9641203703703704E-2</v>
      </c>
      <c r="O19" s="1">
        <v>0.10351851851851852</v>
      </c>
      <c r="P19" s="1">
        <v>0.11587962962962962</v>
      </c>
      <c r="Q19" s="1">
        <v>0.11851851851851852</v>
      </c>
      <c r="R19" s="1">
        <v>0.13805555555555557</v>
      </c>
      <c r="T19" s="9"/>
      <c r="U19" s="9" t="s">
        <v>166</v>
      </c>
      <c r="V19" s="3">
        <v>37</v>
      </c>
      <c r="AP19" s="7"/>
      <c r="AQ19" s="67">
        <v>25</v>
      </c>
      <c r="AR19">
        <f t="shared" ref="AR19:AR20" si="11">AVERAGE(AR4:AU4)</f>
        <v>3.3160000000000002E-2</v>
      </c>
      <c r="AS19">
        <f t="shared" ref="AS19:AS20" si="12">AVERAGE(AV4:AY4)</f>
        <v>4.0627500000000004E-2</v>
      </c>
      <c r="AT19">
        <f t="shared" ref="AT19:AT20" si="13">AVERAGE(AZ4:BC4)</f>
        <v>4.4850000000000001E-2</v>
      </c>
      <c r="AU19" s="7"/>
      <c r="AV19" s="67">
        <v>25</v>
      </c>
      <c r="AW19">
        <f t="shared" ref="AW19:AW20" si="14">AVERAGE(BD4:BG4)</f>
        <v>1.7469999999999999E-2</v>
      </c>
      <c r="AX19">
        <f t="shared" ref="AX19:AX20" si="15">AVERAGE(BH4:BK4)</f>
        <v>1.4475E-2</v>
      </c>
      <c r="AY19">
        <f t="shared" ref="AY19:AY20" si="16">AVERAGE(BL4:BO4)</f>
        <v>1.5224999999999999E-2</v>
      </c>
      <c r="AZ19" s="7"/>
      <c r="BA19" s="67">
        <v>25</v>
      </c>
      <c r="BB19">
        <f t="shared" ref="BB19:BB20" si="17">AVERAGE(AR14:AU14)</f>
        <v>5.0630000000000001E-2</v>
      </c>
      <c r="BC19">
        <f t="shared" ref="BC19:BC20" si="18">AVERAGE(AV14:AY14)</f>
        <v>5.5102499999999999E-2</v>
      </c>
      <c r="BD19">
        <f t="shared" ref="BD19:BD20" si="19">AVERAGE(AZ14:BC14)</f>
        <v>6.0075000000000003E-2</v>
      </c>
      <c r="BE19" s="7"/>
      <c r="BQ19" s="7"/>
    </row>
    <row r="20" spans="1:69" x14ac:dyDescent="0.2">
      <c r="A20" t="s">
        <v>19</v>
      </c>
      <c r="D20" t="s">
        <v>21</v>
      </c>
      <c r="E20">
        <v>1.2921</v>
      </c>
      <c r="F20" t="s">
        <v>22</v>
      </c>
      <c r="H20" t="s">
        <v>23</v>
      </c>
      <c r="J20" s="1">
        <v>6.5578703703703708E-2</v>
      </c>
      <c r="K20" s="1">
        <v>7.0578703703703713E-2</v>
      </c>
      <c r="L20" s="1">
        <v>8.3229166666666674E-2</v>
      </c>
      <c r="M20" s="1">
        <v>9.8703703703703696E-2</v>
      </c>
      <c r="N20" s="1">
        <v>0.10304398148148149</v>
      </c>
      <c r="O20" s="1">
        <v>0.10549768518518519</v>
      </c>
      <c r="P20" s="1">
        <v>0.11653935185185187</v>
      </c>
      <c r="Q20" s="1">
        <v>0.1194675925925926</v>
      </c>
      <c r="R20" s="1">
        <v>0.1386226851851852</v>
      </c>
      <c r="T20" s="9"/>
      <c r="U20" t="s">
        <v>163</v>
      </c>
      <c r="V20">
        <v>0.91400000000000003</v>
      </c>
      <c r="AP20" s="7"/>
      <c r="AQ20" s="36">
        <v>30</v>
      </c>
      <c r="AR20">
        <f t="shared" si="11"/>
        <v>2.4199999999999999E-2</v>
      </c>
      <c r="AS20">
        <f t="shared" si="12"/>
        <v>2.8474999999999997E-2</v>
      </c>
      <c r="AT20">
        <f t="shared" si="13"/>
        <v>3.0974999999999999E-2</v>
      </c>
      <c r="AU20" s="7"/>
      <c r="AV20" s="36">
        <v>30</v>
      </c>
      <c r="AW20">
        <f t="shared" si="14"/>
        <v>2.0945499999999999E-2</v>
      </c>
      <c r="AX20">
        <f t="shared" si="15"/>
        <v>1.84455E-2</v>
      </c>
      <c r="AY20">
        <f t="shared" si="16"/>
        <v>2.0445499999999998E-2</v>
      </c>
      <c r="AZ20" s="7"/>
      <c r="BA20" s="36">
        <v>30</v>
      </c>
      <c r="BB20">
        <f t="shared" si="17"/>
        <v>4.5145499999999998E-2</v>
      </c>
      <c r="BC20">
        <f t="shared" si="18"/>
        <v>4.6920500000000004E-2</v>
      </c>
      <c r="BD20">
        <f t="shared" si="19"/>
        <v>5.1420500000000001E-2</v>
      </c>
      <c r="BE20" s="7"/>
      <c r="BQ20" s="7"/>
    </row>
    <row r="21" spans="1:69" x14ac:dyDescent="0.2">
      <c r="A21" t="s">
        <v>24</v>
      </c>
      <c r="D21" t="s">
        <v>25</v>
      </c>
      <c r="E21">
        <v>0</v>
      </c>
      <c r="F21" t="s">
        <v>22</v>
      </c>
      <c r="H21" t="s">
        <v>26</v>
      </c>
      <c r="J21">
        <v>168</v>
      </c>
      <c r="K21">
        <v>78</v>
      </c>
      <c r="L21">
        <v>465</v>
      </c>
      <c r="M21">
        <v>578</v>
      </c>
      <c r="N21">
        <v>147</v>
      </c>
      <c r="O21">
        <v>86</v>
      </c>
      <c r="P21">
        <v>29</v>
      </c>
      <c r="Q21">
        <v>41</v>
      </c>
      <c r="R21">
        <v>25</v>
      </c>
      <c r="T21" s="9"/>
      <c r="U21" t="s">
        <v>164</v>
      </c>
      <c r="V21">
        <v>0.14699999999999999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">
      <c r="A22" t="s">
        <v>27</v>
      </c>
      <c r="B22">
        <v>0</v>
      </c>
      <c r="D22" t="s">
        <v>28</v>
      </c>
      <c r="E22">
        <v>102</v>
      </c>
      <c r="F22" t="s">
        <v>29</v>
      </c>
      <c r="H22" t="s">
        <v>123</v>
      </c>
      <c r="I22" t="s">
        <v>17</v>
      </c>
      <c r="J22">
        <v>279.81939999999997</v>
      </c>
      <c r="K22">
        <v>276.63650000000001</v>
      </c>
      <c r="L22">
        <v>267.63010000000003</v>
      </c>
      <c r="M22">
        <v>248.01929999999999</v>
      </c>
      <c r="N22">
        <v>236.0291</v>
      </c>
      <c r="O22">
        <v>233.92089999999999</v>
      </c>
      <c r="P22">
        <v>204.976</v>
      </c>
      <c r="Q22">
        <v>201.9829</v>
      </c>
      <c r="R22">
        <v>198.49109999999999</v>
      </c>
      <c r="T22" s="9"/>
      <c r="U22" t="s">
        <v>165</v>
      </c>
      <c r="V22">
        <f>V20/V21</f>
        <v>6.2176870748299322</v>
      </c>
      <c r="AF22" s="27" t="s">
        <v>135</v>
      </c>
      <c r="AG22" s="18" t="s">
        <v>10</v>
      </c>
      <c r="AH22" s="18" t="s">
        <v>56</v>
      </c>
      <c r="AI22" s="18" t="s">
        <v>57</v>
      </c>
      <c r="AJ22" s="18" t="s">
        <v>149</v>
      </c>
      <c r="AK22" s="18" t="s">
        <v>150</v>
      </c>
      <c r="AL22" s="18" t="s">
        <v>58</v>
      </c>
      <c r="AM22" s="18" t="s">
        <v>151</v>
      </c>
      <c r="AN22" s="18" t="s">
        <v>152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x14ac:dyDescent="0.2">
      <c r="A23" t="s">
        <v>31</v>
      </c>
      <c r="B23">
        <v>0</v>
      </c>
      <c r="D23" t="s">
        <v>32</v>
      </c>
      <c r="E23">
        <v>0.92</v>
      </c>
      <c r="H23" t="s">
        <v>124</v>
      </c>
      <c r="I23" t="s">
        <v>44</v>
      </c>
      <c r="J23">
        <v>7.0472999999999999</v>
      </c>
      <c r="K23">
        <v>6.5929000000000002</v>
      </c>
      <c r="L23">
        <v>14.9541</v>
      </c>
      <c r="M23">
        <v>17.752700000000001</v>
      </c>
      <c r="N23">
        <v>7.7144000000000004</v>
      </c>
      <c r="O23">
        <v>7.4667000000000003</v>
      </c>
      <c r="P23">
        <v>35.091500000000003</v>
      </c>
      <c r="Q23">
        <v>2.2042999999999999</v>
      </c>
      <c r="R23">
        <v>1.8076000000000001</v>
      </c>
      <c r="T23" s="9"/>
      <c r="U23" s="9" t="s">
        <v>197</v>
      </c>
      <c r="V23" s="34">
        <v>25</v>
      </c>
      <c r="W23" s="34">
        <v>25</v>
      </c>
      <c r="X23" s="34">
        <v>25</v>
      </c>
      <c r="Y23" s="36">
        <v>25</v>
      </c>
      <c r="Z23" s="36">
        <v>25</v>
      </c>
      <c r="AA23" s="36">
        <v>25</v>
      </c>
      <c r="AE23" t="s">
        <v>172</v>
      </c>
      <c r="AF23">
        <f>AE4</f>
        <v>2.3798179178188663</v>
      </c>
      <c r="AG23">
        <f t="shared" ref="AG23:AN23" si="20">AF4</f>
        <v>1.0342709496259341</v>
      </c>
      <c r="AH23">
        <f t="shared" si="20"/>
        <v>15.503826049795888</v>
      </c>
      <c r="AI23">
        <f t="shared" si="20"/>
        <v>8.6561026706830582</v>
      </c>
      <c r="AJ23">
        <f t="shared" si="20"/>
        <v>-2.2770093804462741</v>
      </c>
      <c r="AK23">
        <f t="shared" si="20"/>
        <v>-24.634007545492622</v>
      </c>
      <c r="AL23">
        <f t="shared" si="20"/>
        <v>-21.64137163161125</v>
      </c>
      <c r="AM23">
        <f t="shared" si="20"/>
        <v>-60.68744138528784</v>
      </c>
      <c r="AN23">
        <f t="shared" si="20"/>
        <v>-6.8234658385143581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x14ac:dyDescent="0.2">
      <c r="A24" t="s">
        <v>36</v>
      </c>
      <c r="B24">
        <v>2.5</v>
      </c>
      <c r="C24" t="s">
        <v>37</v>
      </c>
      <c r="D24" t="s">
        <v>38</v>
      </c>
      <c r="H24" t="s">
        <v>125</v>
      </c>
      <c r="I24" t="s">
        <v>17</v>
      </c>
      <c r="J24">
        <v>-330.16210000000001</v>
      </c>
      <c r="K24">
        <v>-445.94119999999998</v>
      </c>
      <c r="L24">
        <v>-142.87029999999999</v>
      </c>
      <c r="M24">
        <v>98.063900000000004</v>
      </c>
      <c r="N24">
        <v>98.293899999999994</v>
      </c>
      <c r="O24">
        <v>103.55800000000001</v>
      </c>
      <c r="P24">
        <v>35.168100000000003</v>
      </c>
      <c r="Q24">
        <v>88.377300000000005</v>
      </c>
      <c r="R24">
        <v>266.6309</v>
      </c>
      <c r="T24" s="9"/>
      <c r="U24" t="s">
        <v>167</v>
      </c>
      <c r="V24">
        <v>60.878500000000003</v>
      </c>
      <c r="W24">
        <v>78.266300000000001</v>
      </c>
      <c r="X24">
        <v>130.2088</v>
      </c>
      <c r="Y24">
        <v>111.82640000000001</v>
      </c>
      <c r="AE24" t="s">
        <v>171</v>
      </c>
      <c r="AF24">
        <f>AE6</f>
        <v>6.3516948227855892</v>
      </c>
      <c r="AG24">
        <f t="shared" ref="AG24:AN24" si="21">AF6</f>
        <v>-2.1981638494642839</v>
      </c>
      <c r="AH24">
        <f t="shared" si="21"/>
        <v>19.056256414776279</v>
      </c>
      <c r="AI24">
        <f t="shared" si="21"/>
        <v>8.3004379016627681</v>
      </c>
      <c r="AJ24">
        <f t="shared" si="21"/>
        <v>-13.617278558924601</v>
      </c>
      <c r="AK24">
        <f t="shared" si="21"/>
        <v>-5.6407055025839226</v>
      </c>
      <c r="AL24">
        <f t="shared" si="21"/>
        <v>-72.085736382490467</v>
      </c>
      <c r="AM24">
        <f t="shared" si="21"/>
        <v>-122.44559883784819</v>
      </c>
      <c r="AN24">
        <f t="shared" si="21"/>
        <v>-5.4873843383966712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x14ac:dyDescent="0.2">
      <c r="A25" t="s">
        <v>41</v>
      </c>
      <c r="B25">
        <v>5</v>
      </c>
      <c r="C25" t="s">
        <v>42</v>
      </c>
      <c r="D25" t="s">
        <v>43</v>
      </c>
      <c r="E25">
        <v>-2</v>
      </c>
      <c r="F25" t="s">
        <v>44</v>
      </c>
      <c r="G25" s="2" t="s">
        <v>33</v>
      </c>
      <c r="H25" t="s">
        <v>126</v>
      </c>
      <c r="I25" t="s">
        <v>44</v>
      </c>
      <c r="J25">
        <v>-10.6944</v>
      </c>
      <c r="K25">
        <v>-5.9408000000000003</v>
      </c>
      <c r="L25">
        <v>-51.359000000000002</v>
      </c>
      <c r="M25">
        <v>-9.9229000000000003</v>
      </c>
      <c r="N25">
        <v>15.5809</v>
      </c>
      <c r="O25">
        <v>23.367599999999999</v>
      </c>
      <c r="P25">
        <v>101.17149999999999</v>
      </c>
      <c r="Q25">
        <v>225.49199999999999</v>
      </c>
      <c r="R25">
        <v>29.8445</v>
      </c>
      <c r="T25" s="9"/>
      <c r="U25" t="s">
        <v>168</v>
      </c>
      <c r="V25">
        <v>264.26729999999998</v>
      </c>
      <c r="W25">
        <v>611.47469999999998</v>
      </c>
      <c r="X25">
        <v>221.19810000000001</v>
      </c>
      <c r="Y25">
        <v>206.64830000000001</v>
      </c>
      <c r="AF25" s="27" t="s">
        <v>135</v>
      </c>
      <c r="AG25" s="18" t="s">
        <v>10</v>
      </c>
      <c r="AH25" s="18" t="s">
        <v>56</v>
      </c>
      <c r="AI25" s="18" t="s">
        <v>57</v>
      </c>
      <c r="AJ25" s="18" t="s">
        <v>149</v>
      </c>
      <c r="AK25" s="18" t="s">
        <v>150</v>
      </c>
      <c r="AL25" s="18" t="s">
        <v>58</v>
      </c>
      <c r="AM25" s="18" t="s">
        <v>151</v>
      </c>
      <c r="AN25" s="18" t="s">
        <v>152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x14ac:dyDescent="0.2">
      <c r="A26" t="s">
        <v>47</v>
      </c>
      <c r="B26">
        <v>2</v>
      </c>
      <c r="C26" t="s">
        <v>48</v>
      </c>
      <c r="D26" t="s">
        <v>49</v>
      </c>
      <c r="E26">
        <v>2.5000000000000001E-2</v>
      </c>
      <c r="T26" s="9"/>
      <c r="U26" t="s">
        <v>169</v>
      </c>
      <c r="V26">
        <f>V25/V24</f>
        <v>4.3408970326141407</v>
      </c>
      <c r="W26">
        <f>W25/W24</f>
        <v>7.8127457155889566</v>
      </c>
      <c r="X26">
        <f>X25/X24</f>
        <v>1.6987953195175749</v>
      </c>
      <c r="Y26">
        <f>Y25/Y24</f>
        <v>1.8479384116809625</v>
      </c>
      <c r="AE26" t="s">
        <v>134</v>
      </c>
      <c r="AF26">
        <f>AE7</f>
        <v>5.9929008787428737</v>
      </c>
      <c r="AG26">
        <f t="shared" ref="AG26:AN26" si="22">AF7</f>
        <v>10.553301076402896</v>
      </c>
      <c r="AH26">
        <f t="shared" si="22"/>
        <v>21.155288883407628</v>
      </c>
      <c r="AI26">
        <f t="shared" si="22"/>
        <v>23.026224910867747</v>
      </c>
      <c r="AJ26">
        <f t="shared" si="22"/>
        <v>3.4585922236477162</v>
      </c>
      <c r="AK26">
        <f t="shared" si="22"/>
        <v>2.4819786997544107</v>
      </c>
      <c r="AL26">
        <f t="shared" si="22"/>
        <v>-59.768222834091119</v>
      </c>
      <c r="AM26">
        <f t="shared" si="22"/>
        <v>-97.86417555119408</v>
      </c>
      <c r="AN26">
        <f t="shared" si="22"/>
        <v>-1.1557684635019383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x14ac:dyDescent="0.2">
      <c r="T27" s="9"/>
      <c r="U27" s="32" t="s">
        <v>170</v>
      </c>
      <c r="V27" s="32">
        <f>AVERAGE(V26:Y26)</f>
        <v>3.9250941198504088</v>
      </c>
      <c r="AE27" t="s">
        <v>145</v>
      </c>
      <c r="AF27">
        <f>AE6</f>
        <v>6.3516948227855892</v>
      </c>
      <c r="AG27">
        <f t="shared" ref="AG27:AN27" si="23">AF6</f>
        <v>-2.1981638494642839</v>
      </c>
      <c r="AH27">
        <f t="shared" si="23"/>
        <v>19.056256414776279</v>
      </c>
      <c r="AI27">
        <f t="shared" si="23"/>
        <v>8.3004379016627681</v>
      </c>
      <c r="AJ27">
        <f t="shared" si="23"/>
        <v>-13.617278558924601</v>
      </c>
      <c r="AK27">
        <f t="shared" si="23"/>
        <v>-5.6407055025839226</v>
      </c>
      <c r="AL27">
        <f t="shared" si="23"/>
        <v>-72.085736382490467</v>
      </c>
      <c r="AM27">
        <f t="shared" si="23"/>
        <v>-122.44559883784819</v>
      </c>
      <c r="AN27">
        <f t="shared" si="23"/>
        <v>-5.4873843383966712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x14ac:dyDescent="0.2">
      <c r="A28" t="s">
        <v>188</v>
      </c>
      <c r="D28" s="5" t="s">
        <v>10</v>
      </c>
      <c r="J28" s="18" t="s">
        <v>135</v>
      </c>
      <c r="K28" s="18" t="s">
        <v>10</v>
      </c>
      <c r="L28" s="18" t="s">
        <v>56</v>
      </c>
      <c r="M28" s="18" t="s">
        <v>57</v>
      </c>
      <c r="N28" s="18" t="s">
        <v>58</v>
      </c>
      <c r="O28" s="18" t="s">
        <v>151</v>
      </c>
      <c r="P28" s="18" t="s">
        <v>152</v>
      </c>
      <c r="T28" s="9"/>
      <c r="U28" s="16"/>
      <c r="V28" s="33">
        <v>15</v>
      </c>
      <c r="W28" s="33">
        <v>15</v>
      </c>
      <c r="X28" s="18">
        <v>15</v>
      </c>
    </row>
    <row r="29" spans="1:69" x14ac:dyDescent="0.2">
      <c r="A29" t="s">
        <v>1</v>
      </c>
      <c r="B29" t="s">
        <v>2</v>
      </c>
      <c r="C29" t="s">
        <v>3</v>
      </c>
      <c r="D29" t="s">
        <v>4</v>
      </c>
      <c r="E29" t="s">
        <v>5</v>
      </c>
      <c r="G29" t="s">
        <v>6</v>
      </c>
      <c r="H29" t="s">
        <v>7</v>
      </c>
      <c r="I29" t="s">
        <v>8</v>
      </c>
      <c r="J29">
        <v>1</v>
      </c>
      <c r="K29">
        <v>2</v>
      </c>
      <c r="L29">
        <v>3</v>
      </c>
      <c r="M29">
        <v>4</v>
      </c>
      <c r="N29">
        <v>5</v>
      </c>
      <c r="O29">
        <v>6</v>
      </c>
      <c r="P29">
        <v>7</v>
      </c>
      <c r="T29" s="9"/>
      <c r="U29" t="s">
        <v>167</v>
      </c>
      <c r="V29">
        <v>18.036300000000001</v>
      </c>
      <c r="W29">
        <v>46.146999999999998</v>
      </c>
      <c r="X29">
        <v>17.024999999999999</v>
      </c>
    </row>
    <row r="30" spans="1:69" x14ac:dyDescent="0.2">
      <c r="A30" t="s">
        <v>9</v>
      </c>
      <c r="B30" t="s">
        <v>10</v>
      </c>
      <c r="D30" t="s">
        <v>11</v>
      </c>
      <c r="E30">
        <v>25.0001</v>
      </c>
      <c r="F30" t="s">
        <v>12</v>
      </c>
      <c r="H30" t="s">
        <v>13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T30" s="9"/>
      <c r="U30" t="s">
        <v>168</v>
      </c>
      <c r="V30">
        <v>88.135400000000004</v>
      </c>
      <c r="W30">
        <v>114.4868</v>
      </c>
      <c r="X30">
        <v>137.97069999999999</v>
      </c>
    </row>
    <row r="31" spans="1:69" x14ac:dyDescent="0.2">
      <c r="A31" t="s">
        <v>14</v>
      </c>
      <c r="B31" t="s">
        <v>189</v>
      </c>
      <c r="D31" t="s">
        <v>16</v>
      </c>
      <c r="E31">
        <v>255.6</v>
      </c>
      <c r="F31" t="s">
        <v>17</v>
      </c>
      <c r="H31" t="s">
        <v>18</v>
      </c>
      <c r="J31" s="1">
        <v>0.14994212962962963</v>
      </c>
      <c r="K31" s="1">
        <v>0.15583333333333335</v>
      </c>
      <c r="L31" s="1">
        <v>0.16172453703703704</v>
      </c>
      <c r="M31" s="1">
        <v>0.17423611111111112</v>
      </c>
      <c r="N31" s="1">
        <v>0.19355324074074076</v>
      </c>
      <c r="O31" s="1">
        <v>0.19851851851851854</v>
      </c>
      <c r="P31" s="1">
        <v>0.24322916666666669</v>
      </c>
      <c r="T31" s="9"/>
      <c r="U31" t="s">
        <v>169</v>
      </c>
      <c r="V31">
        <f>V30/V29</f>
        <v>4.8865565553910724</v>
      </c>
      <c r="W31">
        <f>W30/W29</f>
        <v>2.4809153357748066</v>
      </c>
      <c r="X31">
        <f>X30/X29</f>
        <v>8.1040058737151259</v>
      </c>
    </row>
    <row r="32" spans="1:69" x14ac:dyDescent="0.2">
      <c r="A32" t="s">
        <v>19</v>
      </c>
      <c r="D32" t="s">
        <v>21</v>
      </c>
      <c r="E32">
        <v>1.5366</v>
      </c>
      <c r="F32" t="s">
        <v>22</v>
      </c>
      <c r="H32" t="s">
        <v>23</v>
      </c>
      <c r="J32" s="1">
        <v>0.15362268518518518</v>
      </c>
      <c r="K32" s="1">
        <v>0.15767361111111111</v>
      </c>
      <c r="L32" s="1">
        <v>0.17037037037037037</v>
      </c>
      <c r="M32" s="1">
        <v>0.1839814814814815</v>
      </c>
      <c r="N32" s="1">
        <v>0.19502314814814814</v>
      </c>
      <c r="O32" s="1">
        <v>0.20017361111111112</v>
      </c>
      <c r="P32" s="1">
        <v>0.24395833333333336</v>
      </c>
      <c r="T32" s="9"/>
      <c r="U32" s="32" t="s">
        <v>170</v>
      </c>
      <c r="V32" s="32">
        <f>AVERAGE(V31:X31)</f>
        <v>5.1571592549603347</v>
      </c>
    </row>
    <row r="33" spans="1:24" x14ac:dyDescent="0.2">
      <c r="A33" t="s">
        <v>24</v>
      </c>
      <c r="D33" t="s">
        <v>25</v>
      </c>
      <c r="E33">
        <v>0</v>
      </c>
      <c r="F33" t="s">
        <v>22</v>
      </c>
      <c r="H33" t="s">
        <v>26</v>
      </c>
      <c r="J33">
        <v>159</v>
      </c>
      <c r="K33">
        <v>79</v>
      </c>
      <c r="L33">
        <v>373</v>
      </c>
      <c r="M33">
        <v>422</v>
      </c>
      <c r="N33">
        <v>63</v>
      </c>
      <c r="O33">
        <v>72</v>
      </c>
      <c r="P33">
        <v>32</v>
      </c>
      <c r="T33" s="9"/>
      <c r="V33" s="3">
        <v>30</v>
      </c>
      <c r="W33" s="3">
        <v>30</v>
      </c>
      <c r="X33" s="3">
        <v>30</v>
      </c>
    </row>
    <row r="34" spans="1:24" x14ac:dyDescent="0.2">
      <c r="A34" t="s">
        <v>27</v>
      </c>
      <c r="B34">
        <v>0</v>
      </c>
      <c r="D34" t="s">
        <v>28</v>
      </c>
      <c r="E34">
        <v>100.31</v>
      </c>
      <c r="F34" t="s">
        <v>29</v>
      </c>
      <c r="H34" t="s">
        <v>30</v>
      </c>
      <c r="I34" t="s">
        <v>17</v>
      </c>
      <c r="J34">
        <v>249.40430000000001</v>
      </c>
      <c r="K34">
        <v>245.45060000000001</v>
      </c>
      <c r="L34">
        <v>236.37950000000001</v>
      </c>
      <c r="M34">
        <v>223.94110000000001</v>
      </c>
      <c r="N34">
        <v>210.61109999999999</v>
      </c>
      <c r="O34">
        <v>206.4521</v>
      </c>
      <c r="P34">
        <v>194.4812</v>
      </c>
      <c r="T34" s="9"/>
      <c r="U34" t="s">
        <v>167</v>
      </c>
    </row>
    <row r="35" spans="1:24" x14ac:dyDescent="0.2">
      <c r="A35" t="s">
        <v>31</v>
      </c>
      <c r="B35">
        <v>0</v>
      </c>
      <c r="D35" t="s">
        <v>32</v>
      </c>
      <c r="E35">
        <v>1</v>
      </c>
      <c r="H35" t="s">
        <v>34</v>
      </c>
      <c r="I35" t="s">
        <v>35</v>
      </c>
      <c r="J35">
        <v>4.5415999999999999</v>
      </c>
      <c r="K35">
        <v>3.3369</v>
      </c>
      <c r="L35">
        <v>4.8968999999999996</v>
      </c>
      <c r="M35">
        <v>4.3723000000000001</v>
      </c>
      <c r="N35">
        <v>4.6227</v>
      </c>
      <c r="O35">
        <v>2.7945000000000002</v>
      </c>
      <c r="P35">
        <v>1.1914</v>
      </c>
      <c r="T35" s="9"/>
      <c r="U35" t="s">
        <v>168</v>
      </c>
    </row>
    <row r="36" spans="1:24" x14ac:dyDescent="0.2">
      <c r="A36" t="s">
        <v>36</v>
      </c>
      <c r="B36">
        <v>2.5</v>
      </c>
      <c r="C36" t="s">
        <v>37</v>
      </c>
      <c r="D36" t="s">
        <v>38</v>
      </c>
      <c r="H36" t="s">
        <v>39</v>
      </c>
      <c r="I36" t="s">
        <v>17</v>
      </c>
      <c r="J36">
        <v>52.657400000000003</v>
      </c>
      <c r="K36">
        <v>-90.3643</v>
      </c>
      <c r="L36">
        <v>189.84360000000001</v>
      </c>
      <c r="M36">
        <v>287.2285</v>
      </c>
      <c r="N36">
        <v>245.75630000000001</v>
      </c>
      <c r="O36">
        <v>255.29920000000001</v>
      </c>
      <c r="P36">
        <v>283.20710000000003</v>
      </c>
      <c r="T36" s="9"/>
      <c r="U36" t="s">
        <v>169</v>
      </c>
    </row>
    <row r="37" spans="1:24" x14ac:dyDescent="0.2">
      <c r="A37" t="s">
        <v>41</v>
      </c>
      <c r="B37">
        <v>5</v>
      </c>
      <c r="C37" t="s">
        <v>42</v>
      </c>
      <c r="D37" t="s">
        <v>43</v>
      </c>
      <c r="E37">
        <v>-2.7107000000000001</v>
      </c>
      <c r="F37" t="s">
        <v>44</v>
      </c>
      <c r="G37" t="s">
        <v>33</v>
      </c>
      <c r="H37" t="s">
        <v>190</v>
      </c>
      <c r="I37" t="s">
        <v>35</v>
      </c>
      <c r="J37">
        <v>-6.25E-2</v>
      </c>
      <c r="K37">
        <v>-10.1066</v>
      </c>
      <c r="L37">
        <v>-3.9079999999999999</v>
      </c>
      <c r="M37">
        <v>-0.39710000000000001</v>
      </c>
      <c r="N37">
        <v>6.4154999999999998</v>
      </c>
      <c r="O37">
        <v>4.8083999999999998</v>
      </c>
      <c r="P37">
        <v>3.5286</v>
      </c>
      <c r="T37" s="9"/>
      <c r="U37" s="32" t="s">
        <v>170</v>
      </c>
    </row>
    <row r="38" spans="1:24" x14ac:dyDescent="0.2">
      <c r="A38" t="s">
        <v>47</v>
      </c>
      <c r="B38">
        <v>2</v>
      </c>
      <c r="C38" t="s">
        <v>48</v>
      </c>
      <c r="D38" t="s">
        <v>49</v>
      </c>
      <c r="E38">
        <v>2.7199999999999998E-2</v>
      </c>
      <c r="T38" s="9"/>
    </row>
    <row r="39" spans="1:24" x14ac:dyDescent="0.2">
      <c r="T39" s="9"/>
    </row>
    <row r="40" spans="1:24" x14ac:dyDescent="0.2">
      <c r="A40" t="s">
        <v>188</v>
      </c>
      <c r="D40" s="12" t="s">
        <v>51</v>
      </c>
      <c r="J40" s="18" t="s">
        <v>135</v>
      </c>
      <c r="K40" s="18" t="s">
        <v>10</v>
      </c>
      <c r="L40" s="18" t="s">
        <v>56</v>
      </c>
      <c r="M40" s="18" t="s">
        <v>57</v>
      </c>
      <c r="N40" s="18" t="s">
        <v>58</v>
      </c>
      <c r="O40" s="18" t="s">
        <v>151</v>
      </c>
      <c r="P40" s="18" t="s">
        <v>152</v>
      </c>
      <c r="T40" s="9"/>
    </row>
    <row r="41" spans="1:24" x14ac:dyDescent="0.2">
      <c r="A41" t="s">
        <v>1</v>
      </c>
      <c r="B41" t="s">
        <v>2</v>
      </c>
      <c r="C41" t="s">
        <v>50</v>
      </c>
      <c r="D41" t="s">
        <v>4</v>
      </c>
      <c r="E41" t="s">
        <v>5</v>
      </c>
      <c r="G41" t="s">
        <v>6</v>
      </c>
      <c r="H41" t="s">
        <v>7</v>
      </c>
      <c r="I41" t="s">
        <v>8</v>
      </c>
      <c r="J41">
        <v>1</v>
      </c>
      <c r="K41">
        <v>2</v>
      </c>
      <c r="L41">
        <v>3</v>
      </c>
      <c r="M41">
        <v>4</v>
      </c>
      <c r="N41">
        <v>5</v>
      </c>
      <c r="O41">
        <v>6</v>
      </c>
      <c r="P41">
        <v>7</v>
      </c>
      <c r="T41" s="9"/>
    </row>
    <row r="42" spans="1:24" x14ac:dyDescent="0.2">
      <c r="A42" t="s">
        <v>9</v>
      </c>
      <c r="B42" t="s">
        <v>51</v>
      </c>
      <c r="D42" t="s">
        <v>11</v>
      </c>
      <c r="E42">
        <v>25.0001</v>
      </c>
      <c r="F42" t="s">
        <v>12</v>
      </c>
      <c r="H42" t="s">
        <v>13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T42" s="9"/>
    </row>
    <row r="43" spans="1:24" x14ac:dyDescent="0.2">
      <c r="A43" t="s">
        <v>14</v>
      </c>
      <c r="B43" t="s">
        <v>189</v>
      </c>
      <c r="D43" t="s">
        <v>16</v>
      </c>
      <c r="E43">
        <v>255.6</v>
      </c>
      <c r="F43" t="s">
        <v>17</v>
      </c>
      <c r="H43" t="s">
        <v>18</v>
      </c>
      <c r="J43" s="1">
        <v>0.15012731481481481</v>
      </c>
      <c r="K43" s="1">
        <v>0.15638888888888888</v>
      </c>
      <c r="L43" s="1">
        <v>0.16226851851851851</v>
      </c>
      <c r="M43" s="1">
        <v>0.18158564814814815</v>
      </c>
      <c r="N43" s="1">
        <v>0.19355324074074076</v>
      </c>
      <c r="O43" s="1">
        <v>0.19925925925925925</v>
      </c>
      <c r="P43" s="1">
        <v>0.24083333333333334</v>
      </c>
      <c r="T43" s="9"/>
    </row>
    <row r="44" spans="1:24" x14ac:dyDescent="0.2">
      <c r="A44" t="s">
        <v>19</v>
      </c>
      <c r="D44" t="s">
        <v>21</v>
      </c>
      <c r="E44">
        <v>1.4525999999999999</v>
      </c>
      <c r="F44" t="s">
        <v>22</v>
      </c>
      <c r="H44" t="s">
        <v>23</v>
      </c>
      <c r="J44" s="1">
        <v>0.15270833333333333</v>
      </c>
      <c r="K44" s="1">
        <v>0.15804398148148149</v>
      </c>
      <c r="L44" s="1">
        <v>0.17037037037037037</v>
      </c>
      <c r="M44" s="1">
        <v>0.18509259259259259</v>
      </c>
      <c r="N44" s="1">
        <v>0.19593749999999999</v>
      </c>
      <c r="O44" s="1">
        <v>0.2003587962962963</v>
      </c>
      <c r="P44" s="1">
        <v>0.24285879629629628</v>
      </c>
      <c r="T44" s="9"/>
    </row>
    <row r="45" spans="1:24" x14ac:dyDescent="0.2">
      <c r="A45" t="s">
        <v>24</v>
      </c>
      <c r="D45" t="s">
        <v>25</v>
      </c>
      <c r="E45">
        <v>0</v>
      </c>
      <c r="F45" t="s">
        <v>22</v>
      </c>
      <c r="H45" t="s">
        <v>26</v>
      </c>
      <c r="J45">
        <v>111</v>
      </c>
      <c r="K45">
        <v>72</v>
      </c>
      <c r="L45">
        <v>349</v>
      </c>
      <c r="M45">
        <v>151</v>
      </c>
      <c r="N45">
        <v>103</v>
      </c>
      <c r="O45">
        <v>48</v>
      </c>
      <c r="P45">
        <v>87</v>
      </c>
      <c r="T45" s="9"/>
    </row>
    <row r="46" spans="1:24" x14ac:dyDescent="0.2">
      <c r="A46" t="s">
        <v>27</v>
      </c>
      <c r="B46">
        <v>0</v>
      </c>
      <c r="D46" t="s">
        <v>28</v>
      </c>
      <c r="E46">
        <v>100.31</v>
      </c>
      <c r="F46" t="s">
        <v>29</v>
      </c>
      <c r="H46" t="s">
        <v>52</v>
      </c>
      <c r="I46" t="s">
        <v>17</v>
      </c>
      <c r="J46">
        <v>249.50129999999999</v>
      </c>
      <c r="K46">
        <v>244.39830000000001</v>
      </c>
      <c r="L46">
        <v>219.3382</v>
      </c>
      <c r="M46">
        <v>164.7388</v>
      </c>
      <c r="N46">
        <v>113.61060000000001</v>
      </c>
      <c r="O46">
        <v>99.182900000000004</v>
      </c>
      <c r="P46">
        <v>95.683700000000002</v>
      </c>
      <c r="T46" s="9"/>
    </row>
    <row r="47" spans="1:24" x14ac:dyDescent="0.2">
      <c r="A47" t="s">
        <v>31</v>
      </c>
      <c r="B47">
        <v>0</v>
      </c>
      <c r="D47" t="s">
        <v>32</v>
      </c>
      <c r="E47">
        <v>1</v>
      </c>
      <c r="H47" t="s">
        <v>53</v>
      </c>
      <c r="I47" t="s">
        <v>35</v>
      </c>
      <c r="J47">
        <v>4.6379000000000001</v>
      </c>
      <c r="K47">
        <v>4.5506000000000002</v>
      </c>
      <c r="L47">
        <v>15.2044</v>
      </c>
      <c r="M47">
        <v>14.4039</v>
      </c>
      <c r="N47">
        <v>23.081099999999999</v>
      </c>
      <c r="O47">
        <v>1.0485</v>
      </c>
      <c r="P47">
        <v>0.55179999999999996</v>
      </c>
      <c r="T47" s="9"/>
    </row>
    <row r="48" spans="1:24" x14ac:dyDescent="0.2">
      <c r="A48" t="s">
        <v>36</v>
      </c>
      <c r="B48">
        <v>2.5</v>
      </c>
      <c r="C48" t="s">
        <v>37</v>
      </c>
      <c r="D48" t="s">
        <v>38</v>
      </c>
      <c r="H48" t="s">
        <v>54</v>
      </c>
      <c r="I48" t="s">
        <v>17</v>
      </c>
      <c r="J48">
        <v>40.205500000000001</v>
      </c>
      <c r="K48">
        <v>-171.1165</v>
      </c>
      <c r="L48">
        <v>133.3938</v>
      </c>
      <c r="M48">
        <v>232.9186</v>
      </c>
      <c r="N48">
        <v>189.1301</v>
      </c>
      <c r="O48">
        <v>201.23929999999999</v>
      </c>
      <c r="P48">
        <v>282.27</v>
      </c>
      <c r="T48" s="9"/>
    </row>
    <row r="49" spans="1:20" x14ac:dyDescent="0.2">
      <c r="A49" t="s">
        <v>41</v>
      </c>
      <c r="B49">
        <v>5</v>
      </c>
      <c r="C49" t="s">
        <v>42</v>
      </c>
      <c r="D49" t="s">
        <v>43</v>
      </c>
      <c r="E49">
        <v>-3.173</v>
      </c>
      <c r="F49" t="s">
        <v>44</v>
      </c>
      <c r="G49" t="s">
        <v>33</v>
      </c>
      <c r="H49" t="s">
        <v>191</v>
      </c>
      <c r="I49" t="s">
        <v>35</v>
      </c>
      <c r="J49">
        <v>-1.7104999999999999</v>
      </c>
      <c r="K49">
        <v>4.5039999999999996</v>
      </c>
      <c r="L49">
        <v>6.3442999999999996</v>
      </c>
      <c r="M49">
        <v>6.4268999999999998</v>
      </c>
      <c r="N49">
        <v>6.1883999999999997</v>
      </c>
      <c r="O49">
        <v>11.484400000000001</v>
      </c>
      <c r="P49">
        <v>9.0411999999999999</v>
      </c>
      <c r="T49" s="9"/>
    </row>
    <row r="50" spans="1:20" x14ac:dyDescent="0.2">
      <c r="A50" t="s">
        <v>47</v>
      </c>
      <c r="B50">
        <v>2</v>
      </c>
      <c r="C50" t="s">
        <v>48</v>
      </c>
      <c r="D50" t="s">
        <v>49</v>
      </c>
      <c r="E50">
        <v>2.64E-2</v>
      </c>
      <c r="T50" s="9"/>
    </row>
    <row r="51" spans="1:20" x14ac:dyDescent="0.2">
      <c r="T51" s="9"/>
    </row>
    <row r="52" spans="1:20" x14ac:dyDescent="0.2">
      <c r="T52" s="9"/>
    </row>
    <row r="53" spans="1:20" x14ac:dyDescent="0.2">
      <c r="T53" s="9"/>
    </row>
    <row r="54" spans="1:20" x14ac:dyDescent="0.2">
      <c r="A54" s="23" t="s">
        <v>146</v>
      </c>
      <c r="T54" s="9"/>
    </row>
    <row r="55" spans="1:20" x14ac:dyDescent="0.2">
      <c r="A55" s="22" t="s">
        <v>147</v>
      </c>
      <c r="T55" s="9"/>
    </row>
    <row r="56" spans="1:20" x14ac:dyDescent="0.2">
      <c r="A56" t="s">
        <v>108</v>
      </c>
      <c r="D56" s="12" t="s">
        <v>51</v>
      </c>
      <c r="J56" s="18" t="s">
        <v>135</v>
      </c>
      <c r="K56" s="18" t="s">
        <v>10</v>
      </c>
      <c r="L56" s="18" t="s">
        <v>56</v>
      </c>
      <c r="M56" s="18" t="s">
        <v>57</v>
      </c>
      <c r="N56" s="18" t="s">
        <v>149</v>
      </c>
      <c r="O56" s="18" t="s">
        <v>150</v>
      </c>
      <c r="P56" s="18" t="s">
        <v>58</v>
      </c>
      <c r="Q56" s="18" t="s">
        <v>151</v>
      </c>
      <c r="R56" s="18" t="s">
        <v>152</v>
      </c>
      <c r="T56" s="9"/>
    </row>
    <row r="57" spans="1:20" x14ac:dyDescent="0.2">
      <c r="A57" t="s">
        <v>109</v>
      </c>
      <c r="B57" t="s">
        <v>110</v>
      </c>
      <c r="C57" t="s">
        <v>111</v>
      </c>
      <c r="D57" t="s">
        <v>4</v>
      </c>
      <c r="E57" t="s">
        <v>5</v>
      </c>
      <c r="G57" t="s">
        <v>6</v>
      </c>
      <c r="H57" t="s">
        <v>7</v>
      </c>
      <c r="I57" t="s">
        <v>8</v>
      </c>
      <c r="J57">
        <v>1</v>
      </c>
      <c r="K57">
        <v>2</v>
      </c>
      <c r="L57">
        <v>3</v>
      </c>
      <c r="M57">
        <v>4</v>
      </c>
      <c r="N57">
        <v>5</v>
      </c>
      <c r="O57">
        <v>6</v>
      </c>
      <c r="P57">
        <v>7</v>
      </c>
      <c r="Q57">
        <v>8</v>
      </c>
      <c r="R57">
        <v>9</v>
      </c>
      <c r="T57" s="9"/>
    </row>
    <row r="58" spans="1:20" x14ac:dyDescent="0.2">
      <c r="A58" t="s">
        <v>9</v>
      </c>
      <c r="D58" t="s">
        <v>11</v>
      </c>
      <c r="E58">
        <v>25</v>
      </c>
      <c r="F58" t="s">
        <v>12</v>
      </c>
      <c r="H58" t="s">
        <v>13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T58" s="9"/>
    </row>
    <row r="59" spans="1:20" x14ac:dyDescent="0.2">
      <c r="A59" t="s">
        <v>14</v>
      </c>
      <c r="B59" t="s">
        <v>112</v>
      </c>
      <c r="D59" t="s">
        <v>16</v>
      </c>
      <c r="E59">
        <v>240.46</v>
      </c>
      <c r="F59" t="s">
        <v>17</v>
      </c>
      <c r="H59" t="s">
        <v>18</v>
      </c>
      <c r="J59" s="1">
        <v>0.11837962962962963</v>
      </c>
      <c r="K59" s="1">
        <v>0.12343749999999999</v>
      </c>
      <c r="L59" s="1">
        <v>0.1307986111111111</v>
      </c>
      <c r="M59" s="1">
        <v>0.14019675925925926</v>
      </c>
      <c r="N59" s="1">
        <v>0.1481712962962963</v>
      </c>
      <c r="O59" s="1">
        <v>0.15092592592592594</v>
      </c>
      <c r="P59" s="1">
        <v>0.16111111111111112</v>
      </c>
      <c r="Q59" s="1">
        <v>0.16373842592592594</v>
      </c>
      <c r="R59" s="1">
        <v>0.18303240740740742</v>
      </c>
      <c r="T59" s="9"/>
    </row>
    <row r="60" spans="1:20" x14ac:dyDescent="0.2">
      <c r="A60" t="s">
        <v>19</v>
      </c>
      <c r="B60" t="s">
        <v>15</v>
      </c>
      <c r="D60" t="s">
        <v>21</v>
      </c>
      <c r="E60">
        <v>1.3826000000000001</v>
      </c>
      <c r="F60" t="s">
        <v>22</v>
      </c>
      <c r="H60" t="s">
        <v>23</v>
      </c>
      <c r="J60" s="1">
        <v>0.12127314814814816</v>
      </c>
      <c r="K60" s="1">
        <v>0.12850694444444444</v>
      </c>
      <c r="L60" s="1">
        <v>0.1383912037037037</v>
      </c>
      <c r="M60" s="1">
        <v>0.1467013888888889</v>
      </c>
      <c r="N60" s="1">
        <v>0.14996527777777777</v>
      </c>
      <c r="O60" s="1">
        <v>0.15307870370370372</v>
      </c>
      <c r="P60" s="1">
        <v>0.16243055555555555</v>
      </c>
      <c r="Q60" s="1">
        <v>0.16434027777777779</v>
      </c>
      <c r="R60" s="1">
        <v>0.18362268518518518</v>
      </c>
      <c r="T60" s="9"/>
    </row>
    <row r="61" spans="1:20" x14ac:dyDescent="0.2">
      <c r="A61" t="s">
        <v>24</v>
      </c>
      <c r="B61" t="s">
        <v>113</v>
      </c>
      <c r="D61" t="s">
        <v>25</v>
      </c>
      <c r="E61">
        <v>0</v>
      </c>
      <c r="F61" t="s">
        <v>22</v>
      </c>
      <c r="H61" t="s">
        <v>26</v>
      </c>
      <c r="J61">
        <v>125</v>
      </c>
      <c r="K61">
        <v>219</v>
      </c>
      <c r="L61">
        <v>328</v>
      </c>
      <c r="M61">
        <v>281</v>
      </c>
      <c r="N61">
        <v>78</v>
      </c>
      <c r="O61">
        <v>94</v>
      </c>
      <c r="P61">
        <v>57</v>
      </c>
      <c r="Q61">
        <v>26</v>
      </c>
      <c r="R61">
        <v>26</v>
      </c>
      <c r="T61" s="9"/>
    </row>
    <row r="62" spans="1:20" x14ac:dyDescent="0.2">
      <c r="A62" t="s">
        <v>27</v>
      </c>
      <c r="B62">
        <v>0</v>
      </c>
      <c r="D62" t="s">
        <v>28</v>
      </c>
      <c r="E62">
        <v>102.5</v>
      </c>
      <c r="F62" t="s">
        <v>29</v>
      </c>
      <c r="H62" t="s">
        <v>114</v>
      </c>
      <c r="I62" t="s">
        <v>17</v>
      </c>
      <c r="J62">
        <v>230.8443</v>
      </c>
      <c r="K62">
        <v>227.59370000000001</v>
      </c>
      <c r="L62">
        <v>216.91139999999999</v>
      </c>
      <c r="M62">
        <v>199.94550000000001</v>
      </c>
      <c r="N62">
        <v>188.10769999999999</v>
      </c>
      <c r="O62">
        <v>184.58699999999999</v>
      </c>
      <c r="P62">
        <v>157.11009999999999</v>
      </c>
      <c r="Q62">
        <v>152.94820000000001</v>
      </c>
      <c r="R62">
        <v>150.17789999999999</v>
      </c>
      <c r="T62" s="9"/>
    </row>
    <row r="63" spans="1:20" x14ac:dyDescent="0.2">
      <c r="A63" t="s">
        <v>31</v>
      </c>
      <c r="B63">
        <v>0</v>
      </c>
      <c r="D63" t="s">
        <v>32</v>
      </c>
      <c r="E63">
        <v>0.92</v>
      </c>
      <c r="H63" t="s">
        <v>115</v>
      </c>
      <c r="I63" t="s">
        <v>44</v>
      </c>
      <c r="J63">
        <v>6.7061999999999999</v>
      </c>
      <c r="K63">
        <v>6.6676000000000002</v>
      </c>
      <c r="L63">
        <v>19.438199999999998</v>
      </c>
      <c r="M63">
        <v>28.833500000000001</v>
      </c>
      <c r="N63">
        <v>16.1496</v>
      </c>
      <c r="O63">
        <v>12.9068</v>
      </c>
      <c r="P63">
        <v>39.680199999999999</v>
      </c>
      <c r="Q63">
        <v>2.3612000000000002</v>
      </c>
      <c r="R63">
        <v>1.806</v>
      </c>
      <c r="T63" s="9"/>
    </row>
    <row r="64" spans="1:20" x14ac:dyDescent="0.2">
      <c r="A64" t="s">
        <v>36</v>
      </c>
      <c r="B64">
        <v>2.5</v>
      </c>
      <c r="C64" t="s">
        <v>37</v>
      </c>
      <c r="D64" t="s">
        <v>38</v>
      </c>
      <c r="E64" t="s">
        <v>116</v>
      </c>
      <c r="H64" t="s">
        <v>117</v>
      </c>
      <c r="I64" t="s">
        <v>17</v>
      </c>
      <c r="J64">
        <v>91.927899999999994</v>
      </c>
      <c r="K64">
        <v>-170.68709999999999</v>
      </c>
      <c r="L64">
        <v>79.214500000000001</v>
      </c>
      <c r="M64">
        <v>212.3135</v>
      </c>
      <c r="N64">
        <v>211.2527</v>
      </c>
      <c r="O64">
        <v>218.29300000000001</v>
      </c>
      <c r="P64">
        <v>296.7124</v>
      </c>
      <c r="Q64">
        <v>369.03519999999997</v>
      </c>
      <c r="R64">
        <v>534.41219999999998</v>
      </c>
      <c r="T64" s="9"/>
    </row>
    <row r="65" spans="1:20" x14ac:dyDescent="0.2">
      <c r="A65" t="s">
        <v>41</v>
      </c>
      <c r="B65">
        <v>5</v>
      </c>
      <c r="C65" t="s">
        <v>42</v>
      </c>
      <c r="D65" t="s">
        <v>43</v>
      </c>
      <c r="E65">
        <v>-2</v>
      </c>
      <c r="F65" t="s">
        <v>44</v>
      </c>
      <c r="G65" s="2" t="s">
        <v>33</v>
      </c>
      <c r="H65" t="s">
        <v>118</v>
      </c>
      <c r="I65" t="s">
        <v>44</v>
      </c>
      <c r="J65">
        <v>-24.931000000000001</v>
      </c>
      <c r="K65">
        <v>8.6280000000000001</v>
      </c>
      <c r="L65">
        <v>-74.797600000000003</v>
      </c>
      <c r="M65">
        <v>-32.58</v>
      </c>
      <c r="N65">
        <v>53.449100000000001</v>
      </c>
      <c r="O65">
        <v>22.1403</v>
      </c>
      <c r="P65">
        <v>282.94330000000002</v>
      </c>
      <c r="Q65">
        <v>480.6105</v>
      </c>
      <c r="R65">
        <v>21.538499999999999</v>
      </c>
      <c r="T65" s="9"/>
    </row>
    <row r="66" spans="1:20" x14ac:dyDescent="0.2">
      <c r="A66" t="s">
        <v>47</v>
      </c>
      <c r="B66">
        <v>2</v>
      </c>
      <c r="C66" t="s">
        <v>48</v>
      </c>
      <c r="D66" t="s">
        <v>49</v>
      </c>
      <c r="E66">
        <v>2.5000000000000001E-2</v>
      </c>
      <c r="T66" s="9"/>
    </row>
    <row r="67" spans="1:20" x14ac:dyDescent="0.2">
      <c r="T67" s="9"/>
    </row>
    <row r="68" spans="1:20" x14ac:dyDescent="0.2">
      <c r="A68" t="s">
        <v>148</v>
      </c>
      <c r="T68" s="9"/>
    </row>
    <row r="69" spans="1:20" x14ac:dyDescent="0.2">
      <c r="A69" t="s">
        <v>108</v>
      </c>
      <c r="D69" s="12" t="s">
        <v>51</v>
      </c>
      <c r="J69" s="18" t="s">
        <v>135</v>
      </c>
      <c r="K69" s="18" t="s">
        <v>10</v>
      </c>
      <c r="L69" s="18" t="s">
        <v>56</v>
      </c>
      <c r="M69" s="18" t="s">
        <v>57</v>
      </c>
      <c r="N69" s="18" t="s">
        <v>149</v>
      </c>
      <c r="O69" s="18" t="s">
        <v>150</v>
      </c>
      <c r="P69" s="18" t="s">
        <v>58</v>
      </c>
      <c r="Q69" s="18" t="s">
        <v>151</v>
      </c>
      <c r="R69" s="18" t="s">
        <v>152</v>
      </c>
      <c r="T69" s="9"/>
    </row>
    <row r="70" spans="1:20" x14ac:dyDescent="0.2">
      <c r="A70" t="s">
        <v>109</v>
      </c>
      <c r="B70" t="s">
        <v>110</v>
      </c>
      <c r="C70" t="s">
        <v>120</v>
      </c>
      <c r="D70" t="s">
        <v>4</v>
      </c>
      <c r="E70" t="s">
        <v>5</v>
      </c>
      <c r="G70" t="s">
        <v>6</v>
      </c>
      <c r="H70" t="s">
        <v>7</v>
      </c>
      <c r="I70" t="s">
        <v>8</v>
      </c>
      <c r="J70">
        <v>1</v>
      </c>
      <c r="K70">
        <v>2</v>
      </c>
      <c r="L70">
        <v>3</v>
      </c>
      <c r="M70">
        <v>4</v>
      </c>
      <c r="N70">
        <v>5</v>
      </c>
      <c r="O70">
        <v>6</v>
      </c>
      <c r="P70">
        <v>7</v>
      </c>
      <c r="Q70">
        <v>8</v>
      </c>
      <c r="R70">
        <v>9</v>
      </c>
      <c r="T70" s="9"/>
    </row>
    <row r="71" spans="1:20" x14ac:dyDescent="0.2">
      <c r="A71" t="s">
        <v>9</v>
      </c>
      <c r="D71" t="s">
        <v>11</v>
      </c>
      <c r="E71">
        <v>25</v>
      </c>
      <c r="F71" t="s">
        <v>12</v>
      </c>
      <c r="H71" t="s">
        <v>13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T71" s="9"/>
    </row>
    <row r="72" spans="1:20" x14ac:dyDescent="0.2">
      <c r="A72" t="s">
        <v>14</v>
      </c>
      <c r="B72" t="s">
        <v>121</v>
      </c>
      <c r="D72" t="s">
        <v>16</v>
      </c>
      <c r="E72">
        <v>240.46</v>
      </c>
      <c r="F72" t="s">
        <v>17</v>
      </c>
      <c r="H72" t="s">
        <v>18</v>
      </c>
      <c r="J72" s="1">
        <v>0.11837962962962963</v>
      </c>
      <c r="K72" s="1">
        <v>0.1230787037037037</v>
      </c>
      <c r="L72" s="1">
        <v>0.1307986111111111</v>
      </c>
      <c r="M72" s="1">
        <v>0.14068287037037039</v>
      </c>
      <c r="N72" s="1">
        <v>0.14803240740740739</v>
      </c>
      <c r="O72" s="1">
        <v>0.15081018518518519</v>
      </c>
      <c r="P72" s="1">
        <v>0.16134259259259259</v>
      </c>
      <c r="Q72" s="1">
        <v>0.16350694444444444</v>
      </c>
      <c r="R72" s="1">
        <v>0.18303240740740742</v>
      </c>
      <c r="T72" s="9"/>
    </row>
    <row r="73" spans="1:20" x14ac:dyDescent="0.2">
      <c r="A73" t="s">
        <v>19</v>
      </c>
      <c r="B73" t="s">
        <v>15</v>
      </c>
      <c r="D73" t="s">
        <v>21</v>
      </c>
      <c r="E73">
        <v>1.6614</v>
      </c>
      <c r="F73" t="s">
        <v>22</v>
      </c>
      <c r="H73" t="s">
        <v>23</v>
      </c>
      <c r="J73" s="1">
        <v>0.12091435185185184</v>
      </c>
      <c r="K73" s="1">
        <v>0.12886574074074073</v>
      </c>
      <c r="L73" s="1">
        <v>0.13826388888888888</v>
      </c>
      <c r="M73" s="1">
        <v>0.14694444444444446</v>
      </c>
      <c r="N73" s="1">
        <v>0.14996527777777777</v>
      </c>
      <c r="O73" s="1">
        <v>0.15285879629629631</v>
      </c>
      <c r="P73" s="1">
        <v>0.1625462962962963</v>
      </c>
      <c r="Q73" s="1">
        <v>0.16386574074074076</v>
      </c>
      <c r="R73" s="1">
        <v>0.18386574074074072</v>
      </c>
      <c r="T73" s="9"/>
    </row>
    <row r="74" spans="1:20" x14ac:dyDescent="0.2">
      <c r="A74" t="s">
        <v>24</v>
      </c>
      <c r="B74" t="s">
        <v>122</v>
      </c>
      <c r="D74" t="s">
        <v>25</v>
      </c>
      <c r="E74">
        <v>0</v>
      </c>
      <c r="F74" t="s">
        <v>22</v>
      </c>
      <c r="H74" t="s">
        <v>26</v>
      </c>
      <c r="J74">
        <v>110</v>
      </c>
      <c r="K74">
        <v>249</v>
      </c>
      <c r="L74">
        <v>323</v>
      </c>
      <c r="M74">
        <v>271</v>
      </c>
      <c r="N74">
        <v>83</v>
      </c>
      <c r="O74">
        <v>89</v>
      </c>
      <c r="P74">
        <v>51</v>
      </c>
      <c r="Q74">
        <v>15</v>
      </c>
      <c r="R74">
        <v>37</v>
      </c>
      <c r="T74" s="9"/>
    </row>
    <row r="75" spans="1:20" x14ac:dyDescent="0.2">
      <c r="A75" t="s">
        <v>27</v>
      </c>
      <c r="B75">
        <v>0</v>
      </c>
      <c r="D75" t="s">
        <v>28</v>
      </c>
      <c r="E75">
        <v>102.5</v>
      </c>
      <c r="F75" t="s">
        <v>29</v>
      </c>
      <c r="H75" t="s">
        <v>123</v>
      </c>
      <c r="I75" t="s">
        <v>17</v>
      </c>
      <c r="J75">
        <v>226.6857</v>
      </c>
      <c r="K75">
        <v>223.52869999999999</v>
      </c>
      <c r="L75">
        <v>214.9538</v>
      </c>
      <c r="M75">
        <v>201.87029999999999</v>
      </c>
      <c r="N75">
        <v>194.29259999999999</v>
      </c>
      <c r="O75">
        <v>192.1302</v>
      </c>
      <c r="P75">
        <v>172.19</v>
      </c>
      <c r="Q75">
        <v>169.01310000000001</v>
      </c>
      <c r="R75">
        <v>166.12289999999999</v>
      </c>
      <c r="T75" s="9"/>
    </row>
    <row r="76" spans="1:20" x14ac:dyDescent="0.2">
      <c r="A76" t="s">
        <v>31</v>
      </c>
      <c r="B76">
        <v>0</v>
      </c>
      <c r="D76" t="s">
        <v>32</v>
      </c>
      <c r="E76">
        <v>0.92</v>
      </c>
      <c r="H76" t="s">
        <v>124</v>
      </c>
      <c r="I76" t="s">
        <v>44</v>
      </c>
      <c r="J76">
        <v>6.2369000000000003</v>
      </c>
      <c r="K76">
        <v>6.1395</v>
      </c>
      <c r="L76">
        <v>15.1837</v>
      </c>
      <c r="M76">
        <v>20.638400000000001</v>
      </c>
      <c r="N76">
        <v>9.8353000000000002</v>
      </c>
      <c r="O76">
        <v>8.3623999999999992</v>
      </c>
      <c r="P76">
        <v>30.8096</v>
      </c>
      <c r="Q76">
        <v>12.4862</v>
      </c>
      <c r="R76">
        <v>2.0537000000000001</v>
      </c>
      <c r="T76" s="9"/>
    </row>
    <row r="77" spans="1:20" x14ac:dyDescent="0.2">
      <c r="A77" t="s">
        <v>36</v>
      </c>
      <c r="B77">
        <v>2.5</v>
      </c>
      <c r="C77" t="s">
        <v>37</v>
      </c>
      <c r="D77" t="s">
        <v>38</v>
      </c>
      <c r="E77" t="s">
        <v>116</v>
      </c>
      <c r="H77" t="s">
        <v>125</v>
      </c>
      <c r="I77" t="s">
        <v>17</v>
      </c>
      <c r="J77">
        <v>55.145899999999997</v>
      </c>
      <c r="K77">
        <v>-20.130099999999999</v>
      </c>
      <c r="L77">
        <v>271.08670000000001</v>
      </c>
      <c r="M77">
        <v>381.92840000000001</v>
      </c>
      <c r="N77">
        <v>353.03539999999998</v>
      </c>
      <c r="O77">
        <v>350.34780000000001</v>
      </c>
      <c r="P77">
        <v>372.19119999999998</v>
      </c>
      <c r="Q77">
        <v>415.56060000000002</v>
      </c>
      <c r="R77">
        <v>542.03480000000002</v>
      </c>
      <c r="T77" s="9"/>
    </row>
    <row r="78" spans="1:20" x14ac:dyDescent="0.2">
      <c r="A78" t="s">
        <v>41</v>
      </c>
      <c r="B78">
        <v>5</v>
      </c>
      <c r="C78" t="s">
        <v>42</v>
      </c>
      <c r="D78" t="s">
        <v>43</v>
      </c>
      <c r="E78">
        <v>-2</v>
      </c>
      <c r="F78" t="s">
        <v>44</v>
      </c>
      <c r="G78" s="2" t="s">
        <v>33</v>
      </c>
      <c r="H78" t="s">
        <v>126</v>
      </c>
      <c r="I78" t="s">
        <v>44</v>
      </c>
      <c r="J78">
        <v>-23.5227</v>
      </c>
      <c r="K78">
        <v>-41.422699999999999</v>
      </c>
      <c r="L78">
        <v>-83.036500000000004</v>
      </c>
      <c r="M78">
        <v>-90.380099999999999</v>
      </c>
      <c r="N78">
        <v>-13.5753</v>
      </c>
      <c r="O78">
        <v>-9.7420000000000009</v>
      </c>
      <c r="P78">
        <v>234.5959</v>
      </c>
      <c r="Q78">
        <v>384.12610000000001</v>
      </c>
      <c r="R78">
        <v>4.5365000000000002</v>
      </c>
      <c r="T78" s="9"/>
    </row>
    <row r="79" spans="1:20" x14ac:dyDescent="0.2">
      <c r="A79" t="s">
        <v>47</v>
      </c>
      <c r="B79">
        <v>2</v>
      </c>
      <c r="C79" t="s">
        <v>48</v>
      </c>
      <c r="D79" t="s">
        <v>49</v>
      </c>
      <c r="E79">
        <v>2.5000000000000001E-2</v>
      </c>
      <c r="T79" s="9"/>
    </row>
    <row r="80" spans="1:20" x14ac:dyDescent="0.2">
      <c r="T80" s="9"/>
    </row>
    <row r="81" spans="1:2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">
      <c r="A83" s="2" t="s">
        <v>144</v>
      </c>
      <c r="T83" s="9"/>
    </row>
    <row r="84" spans="1:20" x14ac:dyDescent="0.2">
      <c r="A84" s="36" t="s">
        <v>183</v>
      </c>
      <c r="B84" s="36"/>
      <c r="C84" s="5" t="s">
        <v>10</v>
      </c>
      <c r="J84" s="18" t="s">
        <v>135</v>
      </c>
      <c r="K84" s="18" t="s">
        <v>10</v>
      </c>
      <c r="L84" s="18" t="s">
        <v>56</v>
      </c>
      <c r="M84" s="18" t="s">
        <v>57</v>
      </c>
      <c r="N84" s="18" t="s">
        <v>149</v>
      </c>
      <c r="O84" s="18" t="s">
        <v>150</v>
      </c>
      <c r="P84" s="18" t="s">
        <v>58</v>
      </c>
      <c r="Q84" s="18" t="s">
        <v>151</v>
      </c>
      <c r="R84" s="18" t="s">
        <v>152</v>
      </c>
      <c r="T84" s="9"/>
    </row>
    <row r="85" spans="1:20" x14ac:dyDescent="0.2">
      <c r="A85" t="s">
        <v>109</v>
      </c>
      <c r="B85" t="s">
        <v>110</v>
      </c>
      <c r="C85" t="s">
        <v>111</v>
      </c>
      <c r="D85" t="s">
        <v>4</v>
      </c>
      <c r="E85" t="s">
        <v>5</v>
      </c>
      <c r="G85" t="s">
        <v>6</v>
      </c>
      <c r="H85" t="s">
        <v>7</v>
      </c>
      <c r="I85" t="s">
        <v>8</v>
      </c>
      <c r="J85">
        <v>1</v>
      </c>
      <c r="K85">
        <v>2</v>
      </c>
      <c r="L85">
        <v>3</v>
      </c>
      <c r="M85">
        <v>4</v>
      </c>
      <c r="N85">
        <v>5</v>
      </c>
      <c r="O85">
        <v>6</v>
      </c>
      <c r="P85">
        <v>7</v>
      </c>
      <c r="Q85">
        <v>8</v>
      </c>
      <c r="R85">
        <v>9</v>
      </c>
      <c r="T85" s="9"/>
    </row>
    <row r="86" spans="1:20" x14ac:dyDescent="0.2">
      <c r="A86" t="s">
        <v>9</v>
      </c>
      <c r="D86" t="s">
        <v>11</v>
      </c>
      <c r="E86">
        <v>25</v>
      </c>
      <c r="F86" t="s">
        <v>12</v>
      </c>
      <c r="H86" t="s">
        <v>13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T86" s="9"/>
    </row>
    <row r="87" spans="1:20" x14ac:dyDescent="0.2">
      <c r="A87" t="s">
        <v>14</v>
      </c>
      <c r="B87" t="s">
        <v>112</v>
      </c>
      <c r="D87" t="s">
        <v>16</v>
      </c>
      <c r="E87">
        <v>237.8</v>
      </c>
      <c r="F87" t="s">
        <v>17</v>
      </c>
      <c r="H87" t="s">
        <v>18</v>
      </c>
      <c r="J87" s="1">
        <v>7.5266203703703696E-2</v>
      </c>
      <c r="K87" s="1">
        <v>8.1678240740740746E-2</v>
      </c>
      <c r="L87" s="1">
        <v>8.9293981481481488E-2</v>
      </c>
      <c r="M87" s="1">
        <v>0.10233796296296298</v>
      </c>
      <c r="N87" s="1">
        <v>0.1047337962962963</v>
      </c>
      <c r="O87" s="1">
        <v>0.10810185185185185</v>
      </c>
      <c r="P87" s="1">
        <v>0.11833333333333333</v>
      </c>
      <c r="Q87" s="1">
        <v>0.12006944444444445</v>
      </c>
      <c r="R87" s="1">
        <v>0.14997685185185186</v>
      </c>
      <c r="T87" s="9"/>
    </row>
    <row r="88" spans="1:20" x14ac:dyDescent="0.2">
      <c r="A88" t="s">
        <v>19</v>
      </c>
      <c r="B88" t="s">
        <v>15</v>
      </c>
      <c r="D88" t="s">
        <v>21</v>
      </c>
      <c r="E88">
        <v>1.4356</v>
      </c>
      <c r="F88" t="s">
        <v>22</v>
      </c>
      <c r="H88" t="s">
        <v>23</v>
      </c>
      <c r="J88" s="1">
        <v>7.678240740740741E-2</v>
      </c>
      <c r="K88" s="1">
        <v>8.4293981481481484E-2</v>
      </c>
      <c r="L88" s="1">
        <v>9.375E-2</v>
      </c>
      <c r="M88" s="1">
        <v>0.10310185185185185</v>
      </c>
      <c r="N88" s="1">
        <v>0.10560185185185185</v>
      </c>
      <c r="O88" s="1">
        <v>0.10908564814814814</v>
      </c>
      <c r="P88" s="1">
        <v>0.11909722222222223</v>
      </c>
      <c r="Q88" s="1">
        <v>0.12071759259259258</v>
      </c>
      <c r="R88" s="1">
        <v>0.15237268518518518</v>
      </c>
      <c r="T88" s="9"/>
    </row>
    <row r="89" spans="1:20" x14ac:dyDescent="0.2">
      <c r="A89" t="s">
        <v>24</v>
      </c>
      <c r="B89" t="s">
        <v>113</v>
      </c>
      <c r="D89" t="s">
        <v>25</v>
      </c>
      <c r="E89">
        <v>0</v>
      </c>
      <c r="F89" t="s">
        <v>22</v>
      </c>
      <c r="H89" t="s">
        <v>26</v>
      </c>
      <c r="J89">
        <v>66</v>
      </c>
      <c r="K89">
        <v>113</v>
      </c>
      <c r="L89">
        <v>193</v>
      </c>
      <c r="M89">
        <v>33</v>
      </c>
      <c r="N89">
        <v>38</v>
      </c>
      <c r="O89">
        <v>42</v>
      </c>
      <c r="P89">
        <v>33</v>
      </c>
      <c r="Q89">
        <v>28</v>
      </c>
      <c r="R89">
        <v>103</v>
      </c>
      <c r="T89" s="9"/>
    </row>
    <row r="90" spans="1:20" x14ac:dyDescent="0.2">
      <c r="A90" t="s">
        <v>27</v>
      </c>
      <c r="B90">
        <v>0</v>
      </c>
      <c r="D90" t="s">
        <v>28</v>
      </c>
      <c r="E90">
        <v>101.4</v>
      </c>
      <c r="F90" t="s">
        <v>29</v>
      </c>
      <c r="H90" t="s">
        <v>114</v>
      </c>
      <c r="I90" t="s">
        <v>17</v>
      </c>
      <c r="J90">
        <v>221.2578</v>
      </c>
      <c r="K90">
        <v>214.4649</v>
      </c>
      <c r="L90">
        <v>193.77850000000001</v>
      </c>
      <c r="M90">
        <v>158.6464</v>
      </c>
      <c r="N90">
        <v>153.66050000000001</v>
      </c>
      <c r="O90">
        <v>149.4067</v>
      </c>
      <c r="P90">
        <v>97.3262</v>
      </c>
      <c r="Q90">
        <v>92.632000000000005</v>
      </c>
      <c r="R90">
        <v>91.023099999999999</v>
      </c>
      <c r="T90" s="9"/>
    </row>
    <row r="91" spans="1:20" x14ac:dyDescent="0.2">
      <c r="A91" t="s">
        <v>31</v>
      </c>
      <c r="B91">
        <v>0</v>
      </c>
      <c r="D91" t="s">
        <v>32</v>
      </c>
      <c r="E91">
        <v>0.92</v>
      </c>
      <c r="H91" t="s">
        <v>115</v>
      </c>
      <c r="I91" t="s">
        <v>44</v>
      </c>
      <c r="J91">
        <v>11.4598</v>
      </c>
      <c r="K91">
        <v>11.5543</v>
      </c>
      <c r="L91">
        <v>35.627000000000002</v>
      </c>
      <c r="M91">
        <v>38.319699999999997</v>
      </c>
      <c r="N91">
        <v>18.617899999999999</v>
      </c>
      <c r="O91">
        <v>12.8337</v>
      </c>
      <c r="P91">
        <v>79.997500000000002</v>
      </c>
      <c r="Q91">
        <v>6.2827999999999999</v>
      </c>
      <c r="R91">
        <v>0.92959999999999998</v>
      </c>
      <c r="T91" s="9"/>
    </row>
    <row r="92" spans="1:20" x14ac:dyDescent="0.2">
      <c r="A92" t="s">
        <v>36</v>
      </c>
      <c r="B92">
        <v>2.5</v>
      </c>
      <c r="C92" t="s">
        <v>37</v>
      </c>
      <c r="D92" t="s">
        <v>38</v>
      </c>
      <c r="E92" t="s">
        <v>116</v>
      </c>
      <c r="H92" t="s">
        <v>117</v>
      </c>
      <c r="I92" t="s">
        <v>17</v>
      </c>
      <c r="J92">
        <v>62.7502</v>
      </c>
      <c r="K92">
        <v>-62.976900000000001</v>
      </c>
      <c r="L92">
        <v>192.42930000000001</v>
      </c>
      <c r="M92">
        <v>403.20249999999999</v>
      </c>
      <c r="N92">
        <v>406.15199999999999</v>
      </c>
      <c r="O92">
        <v>415.27260000000001</v>
      </c>
      <c r="P92">
        <v>440.18970000000002</v>
      </c>
      <c r="Q92">
        <v>485.1669</v>
      </c>
      <c r="R92">
        <v>610.59529999999995</v>
      </c>
      <c r="T92" s="9"/>
    </row>
    <row r="93" spans="1:20" x14ac:dyDescent="0.2">
      <c r="A93" t="s">
        <v>41</v>
      </c>
      <c r="B93">
        <v>5</v>
      </c>
      <c r="C93" t="s">
        <v>42</v>
      </c>
      <c r="D93" t="s">
        <v>43</v>
      </c>
      <c r="E93">
        <v>-2</v>
      </c>
      <c r="F93" t="s">
        <v>44</v>
      </c>
      <c r="G93" t="s">
        <v>33</v>
      </c>
      <c r="H93" t="s">
        <v>118</v>
      </c>
      <c r="I93" t="s">
        <v>44</v>
      </c>
      <c r="J93">
        <v>-4.9851000000000001</v>
      </c>
      <c r="K93">
        <v>-30.473700000000001</v>
      </c>
      <c r="L93">
        <v>-29.796600000000002</v>
      </c>
      <c r="M93">
        <v>-31.8095</v>
      </c>
      <c r="N93">
        <v>32.224400000000003</v>
      </c>
      <c r="O93">
        <v>16.6098</v>
      </c>
      <c r="P93">
        <v>205.05009999999999</v>
      </c>
      <c r="Q93">
        <v>306.9862</v>
      </c>
      <c r="R93">
        <v>22.848600000000001</v>
      </c>
      <c r="T93" s="9"/>
    </row>
    <row r="94" spans="1:20" x14ac:dyDescent="0.2">
      <c r="A94" t="s">
        <v>47</v>
      </c>
      <c r="B94">
        <v>2</v>
      </c>
      <c r="C94" t="s">
        <v>48</v>
      </c>
      <c r="D94" t="s">
        <v>49</v>
      </c>
      <c r="E94">
        <v>2.5000000000000001E-2</v>
      </c>
      <c r="T94" s="9"/>
    </row>
    <row r="95" spans="1:20" x14ac:dyDescent="0.2">
      <c r="T95" s="9"/>
    </row>
    <row r="96" spans="1:20" x14ac:dyDescent="0.2">
      <c r="A96" s="36" t="s">
        <v>183</v>
      </c>
      <c r="B96" s="36"/>
      <c r="C96" s="12" t="s">
        <v>51</v>
      </c>
      <c r="J96" s="18" t="s">
        <v>135</v>
      </c>
      <c r="K96" s="18" t="s">
        <v>10</v>
      </c>
      <c r="L96" s="18" t="s">
        <v>56</v>
      </c>
      <c r="M96" s="18" t="s">
        <v>57</v>
      </c>
      <c r="N96" s="18" t="s">
        <v>149</v>
      </c>
      <c r="O96" s="18" t="s">
        <v>150</v>
      </c>
      <c r="P96" s="18" t="s">
        <v>58</v>
      </c>
      <c r="Q96" s="18" t="s">
        <v>151</v>
      </c>
      <c r="R96" s="18" t="s">
        <v>152</v>
      </c>
      <c r="T96" s="9"/>
    </row>
    <row r="97" spans="1:20" x14ac:dyDescent="0.2">
      <c r="A97" t="s">
        <v>109</v>
      </c>
      <c r="B97" t="s">
        <v>110</v>
      </c>
      <c r="C97" t="s">
        <v>120</v>
      </c>
      <c r="D97" t="s">
        <v>4</v>
      </c>
      <c r="E97" t="s">
        <v>5</v>
      </c>
      <c r="G97" t="s">
        <v>6</v>
      </c>
      <c r="H97" t="s">
        <v>7</v>
      </c>
      <c r="I97" t="s">
        <v>8</v>
      </c>
      <c r="J97">
        <v>1</v>
      </c>
      <c r="K97">
        <v>2</v>
      </c>
      <c r="L97">
        <v>3</v>
      </c>
      <c r="M97">
        <v>4</v>
      </c>
      <c r="N97">
        <v>5</v>
      </c>
      <c r="O97">
        <v>6</v>
      </c>
      <c r="P97">
        <v>7</v>
      </c>
      <c r="Q97">
        <v>8</v>
      </c>
      <c r="R97">
        <v>9</v>
      </c>
      <c r="T97" s="9"/>
    </row>
    <row r="98" spans="1:20" x14ac:dyDescent="0.2">
      <c r="A98" t="s">
        <v>9</v>
      </c>
      <c r="D98" t="s">
        <v>11</v>
      </c>
      <c r="E98">
        <v>25</v>
      </c>
      <c r="F98" t="s">
        <v>12</v>
      </c>
      <c r="H98" t="s">
        <v>13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T98" s="9"/>
    </row>
    <row r="99" spans="1:20" x14ac:dyDescent="0.2">
      <c r="A99" t="s">
        <v>14</v>
      </c>
      <c r="B99" t="s">
        <v>121</v>
      </c>
      <c r="D99" t="s">
        <v>16</v>
      </c>
      <c r="E99">
        <v>237.8</v>
      </c>
      <c r="F99" t="s">
        <v>17</v>
      </c>
      <c r="H99" t="s">
        <v>18</v>
      </c>
      <c r="J99" s="1">
        <v>7.4502314814814813E-2</v>
      </c>
      <c r="K99" s="1">
        <v>7.9606481481481486E-2</v>
      </c>
      <c r="L99" s="1">
        <v>8.7986111111111112E-2</v>
      </c>
      <c r="M99" s="1">
        <v>9.8206018518518512E-2</v>
      </c>
      <c r="N99" s="1">
        <v>0.10396990740740741</v>
      </c>
      <c r="O99" s="1">
        <v>0.10767361111111111</v>
      </c>
      <c r="P99" s="1">
        <v>0.11865740740740742</v>
      </c>
      <c r="Q99" s="1">
        <v>0.12039351851851852</v>
      </c>
      <c r="R99" s="1">
        <v>0.15084490740740741</v>
      </c>
      <c r="T99" s="9"/>
    </row>
    <row r="100" spans="1:20" x14ac:dyDescent="0.2">
      <c r="A100" t="s">
        <v>19</v>
      </c>
      <c r="B100" t="s">
        <v>15</v>
      </c>
      <c r="D100" t="s">
        <v>21</v>
      </c>
      <c r="E100">
        <v>1.6588000000000001</v>
      </c>
      <c r="F100" t="s">
        <v>22</v>
      </c>
      <c r="H100" t="s">
        <v>23</v>
      </c>
      <c r="J100" s="1">
        <v>7.6898148148148146E-2</v>
      </c>
      <c r="K100" s="1">
        <v>8.4178240740740748E-2</v>
      </c>
      <c r="L100" s="1">
        <v>9.3969907407407405E-2</v>
      </c>
      <c r="M100" s="1">
        <v>0.10267361111111112</v>
      </c>
      <c r="N100" s="1">
        <v>0.10668981481481482</v>
      </c>
      <c r="O100" s="1">
        <v>0.10995370370370371</v>
      </c>
      <c r="P100" s="1">
        <v>0.11887731481481482</v>
      </c>
      <c r="Q100" s="1">
        <v>0.12071759259259258</v>
      </c>
      <c r="R100" s="1">
        <v>0.15193287037037037</v>
      </c>
      <c r="T100" s="9"/>
    </row>
    <row r="101" spans="1:20" x14ac:dyDescent="0.2">
      <c r="A101" t="s">
        <v>24</v>
      </c>
      <c r="B101" t="s">
        <v>122</v>
      </c>
      <c r="D101" t="s">
        <v>25</v>
      </c>
      <c r="E101">
        <v>0</v>
      </c>
      <c r="F101" t="s">
        <v>22</v>
      </c>
      <c r="H101" t="s">
        <v>26</v>
      </c>
      <c r="J101">
        <v>103</v>
      </c>
      <c r="K101">
        <v>197</v>
      </c>
      <c r="L101">
        <v>258</v>
      </c>
      <c r="M101">
        <v>193</v>
      </c>
      <c r="N101">
        <v>118</v>
      </c>
      <c r="O101">
        <v>99</v>
      </c>
      <c r="P101">
        <v>10</v>
      </c>
      <c r="Q101">
        <v>14</v>
      </c>
      <c r="R101">
        <v>47</v>
      </c>
      <c r="T101" s="9"/>
    </row>
    <row r="102" spans="1:20" x14ac:dyDescent="0.2">
      <c r="A102" t="s">
        <v>27</v>
      </c>
      <c r="B102">
        <v>0</v>
      </c>
      <c r="D102" t="s">
        <v>28</v>
      </c>
      <c r="E102">
        <v>101.4</v>
      </c>
      <c r="F102" t="s">
        <v>29</v>
      </c>
      <c r="H102" t="s">
        <v>123</v>
      </c>
      <c r="I102" t="s">
        <v>17</v>
      </c>
      <c r="J102">
        <v>223.7458</v>
      </c>
      <c r="K102">
        <v>217.60489999999999</v>
      </c>
      <c r="L102">
        <v>198.13919999999999</v>
      </c>
      <c r="M102">
        <v>167.85499999999999</v>
      </c>
      <c r="N102">
        <v>153.76230000000001</v>
      </c>
      <c r="O102">
        <v>148.1361</v>
      </c>
      <c r="P102">
        <v>87.072400000000002</v>
      </c>
      <c r="Q102">
        <v>80.976600000000005</v>
      </c>
      <c r="R102">
        <v>79.899799999999999</v>
      </c>
      <c r="T102" s="9"/>
    </row>
    <row r="103" spans="1:20" x14ac:dyDescent="0.2">
      <c r="A103" t="s">
        <v>31</v>
      </c>
      <c r="B103">
        <v>0</v>
      </c>
      <c r="D103" t="s">
        <v>32</v>
      </c>
      <c r="E103">
        <v>0.92</v>
      </c>
      <c r="H103" t="s">
        <v>124</v>
      </c>
      <c r="I103" t="s">
        <v>44</v>
      </c>
      <c r="J103">
        <v>12.491300000000001</v>
      </c>
      <c r="K103">
        <v>11.417400000000001</v>
      </c>
      <c r="L103">
        <v>34.711799999999997</v>
      </c>
      <c r="M103">
        <v>41.030500000000004</v>
      </c>
      <c r="N103">
        <v>21.992699999999999</v>
      </c>
      <c r="O103">
        <v>17.011399999999998</v>
      </c>
      <c r="P103">
        <v>95.775000000000006</v>
      </c>
      <c r="Q103">
        <v>6.5124000000000004</v>
      </c>
      <c r="R103">
        <v>0.66800000000000004</v>
      </c>
      <c r="T103" s="9"/>
    </row>
    <row r="104" spans="1:20" x14ac:dyDescent="0.2">
      <c r="A104" t="s">
        <v>36</v>
      </c>
      <c r="B104">
        <v>2.5</v>
      </c>
      <c r="C104" t="s">
        <v>37</v>
      </c>
      <c r="D104" t="s">
        <v>38</v>
      </c>
      <c r="E104" t="s">
        <v>116</v>
      </c>
      <c r="H104" t="s">
        <v>125</v>
      </c>
      <c r="I104" t="s">
        <v>17</v>
      </c>
      <c r="J104">
        <v>-22.158100000000001</v>
      </c>
      <c r="K104">
        <v>-230.2929</v>
      </c>
      <c r="L104">
        <v>-0.2525</v>
      </c>
      <c r="M104">
        <v>188.41820000000001</v>
      </c>
      <c r="N104">
        <v>192.0814</v>
      </c>
      <c r="O104">
        <v>201.14429999999999</v>
      </c>
      <c r="P104">
        <v>232.26949999999999</v>
      </c>
      <c r="Q104">
        <v>279.47109999999998</v>
      </c>
      <c r="R104">
        <v>449.14749999999998</v>
      </c>
      <c r="T104" s="9"/>
    </row>
    <row r="105" spans="1:20" x14ac:dyDescent="0.2">
      <c r="A105" t="s">
        <v>41</v>
      </c>
      <c r="B105">
        <v>5</v>
      </c>
      <c r="C105" t="s">
        <v>42</v>
      </c>
      <c r="D105" t="s">
        <v>43</v>
      </c>
      <c r="E105">
        <v>-2</v>
      </c>
      <c r="F105" t="s">
        <v>44</v>
      </c>
      <c r="G105" t="s">
        <v>33</v>
      </c>
      <c r="H105" t="s">
        <v>126</v>
      </c>
      <c r="I105" t="s">
        <v>44</v>
      </c>
      <c r="J105">
        <v>-18.813400000000001</v>
      </c>
      <c r="K105">
        <v>-1.6628000000000001</v>
      </c>
      <c r="L105">
        <v>-24.933299999999999</v>
      </c>
      <c r="M105">
        <v>-13.647600000000001</v>
      </c>
      <c r="N105">
        <v>34.991999999999997</v>
      </c>
      <c r="O105">
        <v>23.7209</v>
      </c>
      <c r="P105">
        <v>193.24260000000001</v>
      </c>
      <c r="Q105">
        <v>309.21359999999999</v>
      </c>
      <c r="R105">
        <v>39.273299999999999</v>
      </c>
      <c r="T105" s="9"/>
    </row>
    <row r="106" spans="1:20" x14ac:dyDescent="0.2">
      <c r="A106" t="s">
        <v>47</v>
      </c>
      <c r="B106">
        <v>2</v>
      </c>
      <c r="C106" t="s">
        <v>48</v>
      </c>
      <c r="D106" t="s">
        <v>49</v>
      </c>
      <c r="E106">
        <v>2.5000000000000001E-2</v>
      </c>
      <c r="T106" s="9"/>
    </row>
    <row r="107" spans="1:20" x14ac:dyDescent="0.2">
      <c r="T107" s="9"/>
    </row>
    <row r="108" spans="1:20" x14ac:dyDescent="0.2">
      <c r="A108" s="18" t="s">
        <v>173</v>
      </c>
      <c r="B108" s="18"/>
      <c r="C108" s="5" t="s">
        <v>10</v>
      </c>
      <c r="J108" s="18" t="s">
        <v>135</v>
      </c>
      <c r="K108" s="18" t="s">
        <v>10</v>
      </c>
      <c r="L108" s="18" t="s">
        <v>56</v>
      </c>
      <c r="M108" s="18" t="s">
        <v>57</v>
      </c>
      <c r="N108" s="18" t="s">
        <v>149</v>
      </c>
      <c r="O108" s="18" t="s">
        <v>150</v>
      </c>
      <c r="P108" s="18" t="s">
        <v>58</v>
      </c>
      <c r="Q108" s="18" t="s">
        <v>151</v>
      </c>
      <c r="R108" s="18" t="s">
        <v>152</v>
      </c>
      <c r="T108" s="9"/>
    </row>
    <row r="109" spans="1:20" x14ac:dyDescent="0.2">
      <c r="A109" t="s">
        <v>109</v>
      </c>
      <c r="B109" t="s">
        <v>174</v>
      </c>
      <c r="C109" t="s">
        <v>175</v>
      </c>
      <c r="D109" t="s">
        <v>4</v>
      </c>
      <c r="E109" t="s">
        <v>5</v>
      </c>
      <c r="G109" t="s">
        <v>6</v>
      </c>
      <c r="H109" t="s">
        <v>7</v>
      </c>
      <c r="I109" t="s">
        <v>8</v>
      </c>
      <c r="J109">
        <v>1</v>
      </c>
      <c r="K109">
        <v>2</v>
      </c>
      <c r="L109">
        <v>3</v>
      </c>
      <c r="M109">
        <v>4</v>
      </c>
      <c r="N109">
        <v>5</v>
      </c>
      <c r="O109">
        <v>6</v>
      </c>
      <c r="P109">
        <v>7</v>
      </c>
      <c r="Q109">
        <v>8</v>
      </c>
      <c r="T109" s="9"/>
    </row>
    <row r="110" spans="1:20" x14ac:dyDescent="0.2">
      <c r="A110" t="s">
        <v>9</v>
      </c>
      <c r="D110" t="s">
        <v>11</v>
      </c>
      <c r="E110">
        <v>15</v>
      </c>
      <c r="F110" t="s">
        <v>12</v>
      </c>
      <c r="H110" t="s">
        <v>13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T110" s="9"/>
    </row>
    <row r="111" spans="1:20" x14ac:dyDescent="0.2">
      <c r="A111" t="s">
        <v>14</v>
      </c>
      <c r="B111" t="s">
        <v>112</v>
      </c>
      <c r="D111" t="s">
        <v>16</v>
      </c>
      <c r="E111">
        <v>290.19</v>
      </c>
      <c r="F111" t="s">
        <v>17</v>
      </c>
      <c r="H111" t="s">
        <v>18</v>
      </c>
      <c r="J111" s="1">
        <v>7.0162037037037037E-2</v>
      </c>
      <c r="K111" s="1">
        <v>7.5555555555555556E-2</v>
      </c>
      <c r="L111" s="1">
        <v>8.8460648148148149E-2</v>
      </c>
      <c r="M111" s="1">
        <v>0.10042824074074075</v>
      </c>
      <c r="N111" s="1">
        <v>0.11005787037037036</v>
      </c>
      <c r="O111" s="1">
        <v>0.1162962962962963</v>
      </c>
      <c r="P111" s="1">
        <v>0.12010416666666668</v>
      </c>
      <c r="Q111" s="1">
        <v>0.14868055555555557</v>
      </c>
      <c r="T111" s="9"/>
    </row>
    <row r="112" spans="1:20" x14ac:dyDescent="0.2">
      <c r="A112" t="s">
        <v>19</v>
      </c>
      <c r="B112" t="s">
        <v>15</v>
      </c>
      <c r="D112" t="s">
        <v>21</v>
      </c>
      <c r="E112">
        <v>1.3190999999999999</v>
      </c>
      <c r="F112" t="s">
        <v>22</v>
      </c>
      <c r="H112" t="s">
        <v>23</v>
      </c>
      <c r="J112" s="1">
        <v>7.3333333333333334E-2</v>
      </c>
      <c r="K112" s="1">
        <v>8.0949074074074076E-2</v>
      </c>
      <c r="L112" s="1">
        <v>9.3865740740740736E-2</v>
      </c>
      <c r="M112" s="1">
        <v>0.10645833333333332</v>
      </c>
      <c r="N112" s="1">
        <v>0.11248842592592594</v>
      </c>
      <c r="O112" s="1">
        <v>0.11724537037037037</v>
      </c>
      <c r="P112" s="1">
        <v>0.12074074074074075</v>
      </c>
      <c r="Q112" s="1">
        <v>0.15037037037037038</v>
      </c>
      <c r="T112" s="9"/>
    </row>
    <row r="113" spans="1:20" x14ac:dyDescent="0.2">
      <c r="A113" t="s">
        <v>24</v>
      </c>
      <c r="B113" t="s">
        <v>113</v>
      </c>
      <c r="D113" t="s">
        <v>25</v>
      </c>
      <c r="E113">
        <v>0</v>
      </c>
      <c r="F113" t="s">
        <v>22</v>
      </c>
      <c r="H113" t="s">
        <v>26</v>
      </c>
      <c r="J113">
        <v>138</v>
      </c>
      <c r="K113">
        <v>234</v>
      </c>
      <c r="L113">
        <v>233</v>
      </c>
      <c r="M113">
        <v>260</v>
      </c>
      <c r="N113">
        <v>105</v>
      </c>
      <c r="O113">
        <v>42</v>
      </c>
      <c r="P113">
        <v>28</v>
      </c>
      <c r="Q113">
        <v>74</v>
      </c>
      <c r="T113" s="9"/>
    </row>
    <row r="114" spans="1:20" x14ac:dyDescent="0.2">
      <c r="A114" t="s">
        <v>27</v>
      </c>
      <c r="B114">
        <v>0</v>
      </c>
      <c r="D114" t="s">
        <v>28</v>
      </c>
      <c r="E114">
        <v>101.4</v>
      </c>
      <c r="F114" t="s">
        <v>29</v>
      </c>
      <c r="H114" t="s">
        <v>176</v>
      </c>
      <c r="I114" t="s">
        <v>17</v>
      </c>
      <c r="J114">
        <v>279.13889999999998</v>
      </c>
      <c r="K114">
        <v>275.29930000000002</v>
      </c>
      <c r="L114">
        <v>253.24039999999999</v>
      </c>
      <c r="M114">
        <v>227.1121</v>
      </c>
      <c r="N114">
        <v>215.0334</v>
      </c>
      <c r="O114">
        <v>202.62090000000001</v>
      </c>
      <c r="P114">
        <v>190.36750000000001</v>
      </c>
      <c r="Q114">
        <v>186.59469999999999</v>
      </c>
      <c r="T114" s="9"/>
    </row>
    <row r="115" spans="1:20" x14ac:dyDescent="0.2">
      <c r="A115" t="s">
        <v>31</v>
      </c>
      <c r="B115">
        <v>0</v>
      </c>
      <c r="D115" t="s">
        <v>32</v>
      </c>
      <c r="E115">
        <v>0.92</v>
      </c>
      <c r="H115" t="s">
        <v>177</v>
      </c>
      <c r="I115" t="s">
        <v>35</v>
      </c>
      <c r="J115">
        <v>2.7374000000000001</v>
      </c>
      <c r="K115">
        <v>3.0242</v>
      </c>
      <c r="L115">
        <v>9.9359999999999999</v>
      </c>
      <c r="M115">
        <v>10.424099999999999</v>
      </c>
      <c r="N115">
        <v>3.1326000000000001</v>
      </c>
      <c r="O115">
        <v>21.250900000000001</v>
      </c>
      <c r="P115">
        <v>3.0358000000000001</v>
      </c>
      <c r="Q115">
        <v>0.61599999999999999</v>
      </c>
      <c r="T115" s="9"/>
    </row>
    <row r="116" spans="1:20" x14ac:dyDescent="0.2">
      <c r="A116" t="s">
        <v>36</v>
      </c>
      <c r="B116">
        <v>2.5</v>
      </c>
      <c r="C116" t="s">
        <v>37</v>
      </c>
      <c r="D116" t="s">
        <v>38</v>
      </c>
      <c r="E116" t="s">
        <v>116</v>
      </c>
      <c r="H116" t="s">
        <v>178</v>
      </c>
      <c r="I116" t="s">
        <v>17</v>
      </c>
      <c r="J116">
        <v>-162.1464</v>
      </c>
      <c r="K116">
        <v>-182.7945</v>
      </c>
      <c r="L116">
        <v>283.84550000000002</v>
      </c>
      <c r="M116">
        <v>588.70460000000003</v>
      </c>
      <c r="N116">
        <v>604.096</v>
      </c>
      <c r="O116">
        <v>572.00319999999999</v>
      </c>
      <c r="P116">
        <v>603.53779999999995</v>
      </c>
      <c r="Q116">
        <v>793.08849999999995</v>
      </c>
      <c r="T116" s="9"/>
    </row>
    <row r="117" spans="1:20" x14ac:dyDescent="0.2">
      <c r="A117" t="s">
        <v>41</v>
      </c>
      <c r="B117">
        <v>5</v>
      </c>
      <c r="C117" t="s">
        <v>42</v>
      </c>
      <c r="D117" t="s">
        <v>43</v>
      </c>
      <c r="E117">
        <v>-2</v>
      </c>
      <c r="F117" t="s">
        <v>44</v>
      </c>
      <c r="G117" t="s">
        <v>33</v>
      </c>
      <c r="H117" t="s">
        <v>179</v>
      </c>
      <c r="I117" t="s">
        <v>44</v>
      </c>
      <c r="J117">
        <v>-22.723199999999999</v>
      </c>
      <c r="K117">
        <v>10.9655</v>
      </c>
      <c r="L117">
        <v>-0.623</v>
      </c>
      <c r="M117">
        <v>-28.893799999999999</v>
      </c>
      <c r="N117">
        <v>50.621600000000001</v>
      </c>
      <c r="O117">
        <v>110.3464</v>
      </c>
      <c r="P117">
        <v>304.55619999999999</v>
      </c>
      <c r="Q117">
        <v>25.992699999999999</v>
      </c>
      <c r="T117" s="9"/>
    </row>
    <row r="118" spans="1:20" x14ac:dyDescent="0.2">
      <c r="A118" t="s">
        <v>47</v>
      </c>
      <c r="B118">
        <v>2</v>
      </c>
      <c r="C118" t="s">
        <v>48</v>
      </c>
      <c r="D118" t="s">
        <v>49</v>
      </c>
      <c r="E118">
        <v>2.5000000000000001E-2</v>
      </c>
      <c r="T118" s="9"/>
    </row>
    <row r="119" spans="1:20" x14ac:dyDescent="0.2">
      <c r="T119" s="9"/>
    </row>
    <row r="120" spans="1:20" x14ac:dyDescent="0.2">
      <c r="A120" s="36" t="s">
        <v>221</v>
      </c>
      <c r="B120" s="36"/>
      <c r="C120" s="36"/>
      <c r="J120" s="18" t="s">
        <v>135</v>
      </c>
      <c r="K120" s="18" t="s">
        <v>10</v>
      </c>
      <c r="L120" s="18" t="s">
        <v>56</v>
      </c>
      <c r="M120" s="18" t="s">
        <v>57</v>
      </c>
      <c r="N120" s="18" t="s">
        <v>149</v>
      </c>
      <c r="O120" s="18" t="s">
        <v>150</v>
      </c>
      <c r="P120" s="18" t="s">
        <v>58</v>
      </c>
      <c r="Q120" s="18" t="s">
        <v>151</v>
      </c>
      <c r="R120" s="18" t="s">
        <v>152</v>
      </c>
      <c r="T120" s="9"/>
    </row>
    <row r="121" spans="1:20" x14ac:dyDescent="0.2">
      <c r="A121" t="s">
        <v>109</v>
      </c>
      <c r="B121" t="s">
        <v>110</v>
      </c>
      <c r="C121" t="s">
        <v>120</v>
      </c>
      <c r="D121" t="s">
        <v>4</v>
      </c>
      <c r="E121" t="s">
        <v>5</v>
      </c>
      <c r="G121" t="s">
        <v>6</v>
      </c>
      <c r="H121" t="s">
        <v>7</v>
      </c>
      <c r="I121" t="s">
        <v>8</v>
      </c>
      <c r="J121">
        <v>1</v>
      </c>
      <c r="K121">
        <v>2</v>
      </c>
      <c r="L121">
        <v>3</v>
      </c>
      <c r="M121">
        <v>4</v>
      </c>
      <c r="N121">
        <v>5</v>
      </c>
      <c r="O121">
        <v>6</v>
      </c>
      <c r="P121">
        <v>7</v>
      </c>
      <c r="Q121">
        <v>8</v>
      </c>
      <c r="R121">
        <v>9</v>
      </c>
      <c r="T121" s="9"/>
    </row>
    <row r="122" spans="1:20" x14ac:dyDescent="0.2">
      <c r="A122" t="s">
        <v>9</v>
      </c>
      <c r="D122" t="s">
        <v>11</v>
      </c>
      <c r="E122">
        <v>30</v>
      </c>
      <c r="F122" t="s">
        <v>12</v>
      </c>
      <c r="H122" t="s">
        <v>13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T122" s="9"/>
    </row>
    <row r="123" spans="1:20" x14ac:dyDescent="0.2">
      <c r="A123" t="s">
        <v>14</v>
      </c>
      <c r="D123" t="s">
        <v>16</v>
      </c>
      <c r="E123">
        <v>235.71</v>
      </c>
      <c r="F123" t="s">
        <v>17</v>
      </c>
      <c r="H123" t="s">
        <v>18</v>
      </c>
      <c r="J123" s="1">
        <v>8.9594907407407401E-2</v>
      </c>
      <c r="K123" s="1">
        <v>9.2673611111111109E-2</v>
      </c>
      <c r="L123" s="1">
        <v>9.5381944444444436E-2</v>
      </c>
      <c r="M123" s="1">
        <v>0.10275462962962963</v>
      </c>
      <c r="N123" s="1">
        <v>0.10863425925925925</v>
      </c>
      <c r="O123" s="1">
        <v>0.11049768518518517</v>
      </c>
      <c r="P123" s="1">
        <v>0.11684027777777778</v>
      </c>
      <c r="Q123" s="1">
        <v>0.12039351851851852</v>
      </c>
      <c r="R123" s="1">
        <v>0.13915509259259259</v>
      </c>
      <c r="T123" s="9"/>
    </row>
    <row r="124" spans="1:20" x14ac:dyDescent="0.2">
      <c r="A124" t="s">
        <v>19</v>
      </c>
      <c r="D124" t="s">
        <v>21</v>
      </c>
      <c r="E124">
        <v>2.2132999999999998</v>
      </c>
      <c r="F124" t="s">
        <v>22</v>
      </c>
      <c r="H124" t="s">
        <v>23</v>
      </c>
      <c r="J124" s="1">
        <v>9.0243055555555562E-2</v>
      </c>
      <c r="K124" s="1">
        <v>9.3321759259259271E-2</v>
      </c>
      <c r="L124" s="1">
        <v>9.5844907407407406E-2</v>
      </c>
      <c r="M124" s="1">
        <v>0.10452546296296296</v>
      </c>
      <c r="N124" s="1">
        <v>0.10909722222222222</v>
      </c>
      <c r="O124" s="1">
        <v>0.11068287037037038</v>
      </c>
      <c r="P124" s="1">
        <v>0.11703703703703704</v>
      </c>
      <c r="Q124" s="1">
        <v>0.12076388888888889</v>
      </c>
      <c r="R124" s="1">
        <v>0.13952546296296295</v>
      </c>
      <c r="T124" s="9"/>
    </row>
    <row r="125" spans="1:20" x14ac:dyDescent="0.2">
      <c r="A125" t="s">
        <v>24</v>
      </c>
      <c r="D125" t="s">
        <v>25</v>
      </c>
      <c r="E125">
        <v>0</v>
      </c>
      <c r="F125" t="s">
        <v>22</v>
      </c>
      <c r="H125" t="s">
        <v>26</v>
      </c>
      <c r="J125">
        <v>28</v>
      </c>
      <c r="K125">
        <v>28</v>
      </c>
      <c r="L125">
        <v>20</v>
      </c>
      <c r="M125">
        <v>77</v>
      </c>
      <c r="N125">
        <v>21</v>
      </c>
      <c r="O125">
        <v>8</v>
      </c>
      <c r="P125">
        <v>8</v>
      </c>
      <c r="Q125">
        <v>17</v>
      </c>
      <c r="R125">
        <v>16</v>
      </c>
      <c r="T125" s="9"/>
    </row>
    <row r="126" spans="1:20" x14ac:dyDescent="0.2">
      <c r="A126" t="s">
        <v>27</v>
      </c>
      <c r="B126">
        <v>0</v>
      </c>
      <c r="D126" t="s">
        <v>28</v>
      </c>
      <c r="E126">
        <v>101.1</v>
      </c>
      <c r="F126" t="s">
        <v>29</v>
      </c>
      <c r="H126" t="s">
        <v>123</v>
      </c>
      <c r="I126" t="s">
        <v>17</v>
      </c>
      <c r="J126">
        <v>227.13040000000001</v>
      </c>
      <c r="K126">
        <v>224.36070000000001</v>
      </c>
      <c r="L126">
        <v>219.41499999999999</v>
      </c>
      <c r="M126">
        <v>193.28229999999999</v>
      </c>
      <c r="N126">
        <v>177.02809999999999</v>
      </c>
      <c r="O126">
        <v>174.1962</v>
      </c>
      <c r="P126">
        <v>146.11330000000001</v>
      </c>
      <c r="Q126">
        <v>134.89420000000001</v>
      </c>
      <c r="R126">
        <v>132.7567</v>
      </c>
      <c r="T126" s="9"/>
    </row>
    <row r="127" spans="1:20" x14ac:dyDescent="0.2">
      <c r="A127" t="s">
        <v>31</v>
      </c>
      <c r="B127">
        <v>0</v>
      </c>
      <c r="D127" t="s">
        <v>32</v>
      </c>
      <c r="E127">
        <v>1</v>
      </c>
      <c r="H127" t="s">
        <v>185</v>
      </c>
      <c r="I127" t="s">
        <v>35</v>
      </c>
      <c r="J127">
        <v>4.59</v>
      </c>
      <c r="K127">
        <v>4.5853999999999999</v>
      </c>
      <c r="L127">
        <v>13.2118</v>
      </c>
      <c r="M127">
        <v>16.218900000000001</v>
      </c>
      <c r="N127">
        <v>8.7569999999999997</v>
      </c>
      <c r="O127">
        <v>7.4546999999999999</v>
      </c>
      <c r="P127">
        <v>28.7165</v>
      </c>
      <c r="Q127">
        <v>-0.16539999999999999</v>
      </c>
      <c r="R127">
        <v>0.5857</v>
      </c>
      <c r="T127" s="9"/>
    </row>
    <row r="128" spans="1:20" x14ac:dyDescent="0.2">
      <c r="A128" t="s">
        <v>36</v>
      </c>
      <c r="B128">
        <v>2.5</v>
      </c>
      <c r="C128" t="s">
        <v>37</v>
      </c>
      <c r="D128" t="s">
        <v>38</v>
      </c>
      <c r="H128" t="s">
        <v>125</v>
      </c>
      <c r="I128" t="s">
        <v>17</v>
      </c>
      <c r="J128">
        <v>77.515500000000003</v>
      </c>
      <c r="K128">
        <v>-128.14179999999999</v>
      </c>
      <c r="L128">
        <v>121.3904</v>
      </c>
      <c r="M128">
        <v>425.22840000000002</v>
      </c>
      <c r="N128">
        <v>440.94670000000002</v>
      </c>
      <c r="O128">
        <v>451.05189999999999</v>
      </c>
      <c r="P128">
        <v>447.6259</v>
      </c>
      <c r="Q128">
        <v>475.99860000000001</v>
      </c>
      <c r="R128">
        <v>553.53380000000004</v>
      </c>
      <c r="T128" s="9"/>
    </row>
    <row r="129" spans="1:20" x14ac:dyDescent="0.2">
      <c r="A129" t="s">
        <v>41</v>
      </c>
      <c r="B129">
        <v>5</v>
      </c>
      <c r="C129" t="s">
        <v>42</v>
      </c>
      <c r="D129" t="s">
        <v>43</v>
      </c>
      <c r="E129">
        <v>-2</v>
      </c>
      <c r="F129" t="s">
        <v>44</v>
      </c>
      <c r="G129" t="s">
        <v>33</v>
      </c>
      <c r="H129" t="s">
        <v>202</v>
      </c>
      <c r="I129" t="s">
        <v>35</v>
      </c>
      <c r="J129">
        <v>-1.7813000000000001</v>
      </c>
      <c r="K129">
        <v>17.513400000000001</v>
      </c>
      <c r="L129">
        <v>56.766100000000002</v>
      </c>
      <c r="M129">
        <v>12.034800000000001</v>
      </c>
      <c r="N129">
        <v>17.8721</v>
      </c>
      <c r="O129">
        <v>27.8398</v>
      </c>
      <c r="P129">
        <v>37.161000000000001</v>
      </c>
      <c r="Q129">
        <v>54.466900000000003</v>
      </c>
      <c r="R129">
        <v>6.1882999999999999</v>
      </c>
      <c r="T129" s="9"/>
    </row>
    <row r="130" spans="1:20" x14ac:dyDescent="0.2">
      <c r="A130" t="s">
        <v>47</v>
      </c>
      <c r="B130">
        <v>2</v>
      </c>
      <c r="C130" t="s">
        <v>48</v>
      </c>
      <c r="D130" t="s">
        <v>49</v>
      </c>
      <c r="E130">
        <v>2.5000000000000001E-2</v>
      </c>
      <c r="T130" s="9"/>
    </row>
    <row r="131" spans="1:20" x14ac:dyDescent="0.2">
      <c r="T131" s="9"/>
    </row>
    <row r="132" spans="1:20" x14ac:dyDescent="0.2">
      <c r="A132" s="3" t="s">
        <v>219</v>
      </c>
      <c r="B132" s="3"/>
      <c r="C132" s="3"/>
      <c r="J132" s="18" t="s">
        <v>135</v>
      </c>
      <c r="K132" s="18" t="s">
        <v>10</v>
      </c>
      <c r="L132" s="18" t="s">
        <v>56</v>
      </c>
      <c r="M132" s="18" t="s">
        <v>57</v>
      </c>
      <c r="N132" s="18" t="s">
        <v>149</v>
      </c>
      <c r="O132" s="18" t="s">
        <v>150</v>
      </c>
      <c r="P132" s="18" t="s">
        <v>58</v>
      </c>
      <c r="Q132" s="18" t="s">
        <v>151</v>
      </c>
      <c r="R132" s="18" t="s">
        <v>152</v>
      </c>
      <c r="T132" s="9"/>
    </row>
    <row r="133" spans="1:20" x14ac:dyDescent="0.2">
      <c r="A133" t="s">
        <v>109</v>
      </c>
      <c r="B133" t="s">
        <v>174</v>
      </c>
      <c r="C133" t="s">
        <v>175</v>
      </c>
      <c r="D133" t="s">
        <v>4</v>
      </c>
      <c r="E133" t="s">
        <v>5</v>
      </c>
      <c r="G133" t="s">
        <v>6</v>
      </c>
      <c r="H133" t="s">
        <v>7</v>
      </c>
      <c r="I133" t="s">
        <v>8</v>
      </c>
      <c r="J133">
        <v>1</v>
      </c>
      <c r="K133">
        <v>2</v>
      </c>
      <c r="L133">
        <v>3</v>
      </c>
      <c r="M133">
        <v>4</v>
      </c>
      <c r="N133">
        <v>5</v>
      </c>
      <c r="O133">
        <v>6</v>
      </c>
      <c r="P133">
        <v>7</v>
      </c>
      <c r="Q133">
        <v>8</v>
      </c>
      <c r="R133">
        <v>9</v>
      </c>
      <c r="T133" s="9"/>
    </row>
    <row r="134" spans="1:20" x14ac:dyDescent="0.2">
      <c r="A134" t="s">
        <v>9</v>
      </c>
      <c r="D134" t="s">
        <v>11</v>
      </c>
      <c r="E134">
        <v>30</v>
      </c>
      <c r="F134" t="s">
        <v>12</v>
      </c>
      <c r="H134" t="s">
        <v>13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T134" s="9"/>
    </row>
    <row r="135" spans="1:20" x14ac:dyDescent="0.2">
      <c r="A135" t="s">
        <v>14</v>
      </c>
      <c r="B135" t="s">
        <v>112</v>
      </c>
      <c r="D135" t="s">
        <v>16</v>
      </c>
      <c r="E135">
        <v>217.3</v>
      </c>
      <c r="F135" t="s">
        <v>17</v>
      </c>
      <c r="H135" t="s">
        <v>18</v>
      </c>
      <c r="J135" s="1">
        <v>8.2094907407407408E-2</v>
      </c>
      <c r="K135" s="1">
        <v>9.1874999999999998E-2</v>
      </c>
      <c r="L135" s="1">
        <v>9.9884259259259256E-2</v>
      </c>
      <c r="M135" s="1">
        <v>0.10682870370370372</v>
      </c>
      <c r="N135" s="1">
        <v>0.11074074074074074</v>
      </c>
      <c r="O135" s="1">
        <v>0.11474537037037037</v>
      </c>
      <c r="P135" s="1">
        <v>0.1228587962962963</v>
      </c>
      <c r="Q135" s="1">
        <v>0.1305787037037037</v>
      </c>
      <c r="R135" s="1">
        <v>0.14894675925925926</v>
      </c>
      <c r="T135" s="9"/>
    </row>
    <row r="136" spans="1:20" x14ac:dyDescent="0.2">
      <c r="A136" t="s">
        <v>19</v>
      </c>
      <c r="B136" t="s">
        <v>15</v>
      </c>
      <c r="D136" t="s">
        <v>21</v>
      </c>
      <c r="E136">
        <v>1.8892</v>
      </c>
      <c r="F136" t="s">
        <v>22</v>
      </c>
      <c r="H136" t="s">
        <v>23</v>
      </c>
      <c r="J136" s="1">
        <v>8.2488425925925923E-2</v>
      </c>
      <c r="K136" s="1">
        <v>9.2557870370370374E-2</v>
      </c>
      <c r="L136" s="1">
        <v>0.1001851851851852</v>
      </c>
      <c r="M136" s="1">
        <v>0.1079976851851852</v>
      </c>
      <c r="N136" s="1">
        <v>0.11112268518518519</v>
      </c>
      <c r="O136" s="1">
        <v>0.11542824074074075</v>
      </c>
      <c r="P136" s="1">
        <v>0.12305555555555554</v>
      </c>
      <c r="Q136" s="1">
        <v>0.13155092592592593</v>
      </c>
      <c r="R136" s="1">
        <v>0.14962962962962964</v>
      </c>
      <c r="T136" s="9"/>
    </row>
    <row r="137" spans="1:20" x14ac:dyDescent="0.2">
      <c r="A137" t="s">
        <v>24</v>
      </c>
      <c r="B137" t="s">
        <v>113</v>
      </c>
      <c r="D137" t="s">
        <v>25</v>
      </c>
      <c r="E137">
        <v>0</v>
      </c>
      <c r="F137" t="s">
        <v>22</v>
      </c>
      <c r="H137" t="s">
        <v>26</v>
      </c>
      <c r="J137">
        <v>17</v>
      </c>
      <c r="K137">
        <v>30</v>
      </c>
      <c r="L137">
        <v>12</v>
      </c>
      <c r="M137">
        <v>51</v>
      </c>
      <c r="N137">
        <v>17</v>
      </c>
      <c r="O137">
        <v>30</v>
      </c>
      <c r="P137">
        <v>8</v>
      </c>
      <c r="Q137">
        <v>43</v>
      </c>
      <c r="R137">
        <v>30</v>
      </c>
      <c r="T137" s="9"/>
    </row>
    <row r="138" spans="1:20" x14ac:dyDescent="0.2">
      <c r="A138" t="s">
        <v>27</v>
      </c>
      <c r="B138">
        <v>0</v>
      </c>
      <c r="D138" t="s">
        <v>28</v>
      </c>
      <c r="E138">
        <v>101.3</v>
      </c>
      <c r="F138" t="s">
        <v>29</v>
      </c>
      <c r="H138" t="s">
        <v>176</v>
      </c>
      <c r="I138" t="s">
        <v>17</v>
      </c>
      <c r="J138">
        <v>212.3297</v>
      </c>
      <c r="K138">
        <v>205.79769999999999</v>
      </c>
      <c r="L138">
        <v>196.4436</v>
      </c>
      <c r="M138">
        <v>180.25319999999999</v>
      </c>
      <c r="N138">
        <v>174.37</v>
      </c>
      <c r="O138">
        <v>169.2843</v>
      </c>
      <c r="P138">
        <v>142.24809999999999</v>
      </c>
      <c r="Q138">
        <v>138.98140000000001</v>
      </c>
      <c r="R138">
        <v>135.8254</v>
      </c>
      <c r="T138" s="9"/>
    </row>
    <row r="139" spans="1:20" x14ac:dyDescent="0.2">
      <c r="A139" t="s">
        <v>31</v>
      </c>
      <c r="B139">
        <v>0</v>
      </c>
      <c r="D139" t="s">
        <v>32</v>
      </c>
      <c r="E139">
        <v>0.92</v>
      </c>
      <c r="H139" t="s">
        <v>177</v>
      </c>
      <c r="I139" t="s">
        <v>35</v>
      </c>
      <c r="J139">
        <v>3.1827000000000001</v>
      </c>
      <c r="K139">
        <v>3.2513000000000001</v>
      </c>
      <c r="L139">
        <v>8.7416</v>
      </c>
      <c r="M139">
        <v>11.0456</v>
      </c>
      <c r="N139">
        <v>5.1962000000000002</v>
      </c>
      <c r="O139">
        <v>6.2157</v>
      </c>
      <c r="P139">
        <v>19.777899999999999</v>
      </c>
      <c r="Q139">
        <v>0.69550000000000001</v>
      </c>
      <c r="R139">
        <v>0.82820000000000005</v>
      </c>
      <c r="T139" s="9"/>
    </row>
    <row r="140" spans="1:20" x14ac:dyDescent="0.2">
      <c r="A140" t="s">
        <v>36</v>
      </c>
      <c r="B140">
        <v>2.5</v>
      </c>
      <c r="C140" t="s">
        <v>37</v>
      </c>
      <c r="D140" t="s">
        <v>38</v>
      </c>
      <c r="E140" t="s">
        <v>116</v>
      </c>
      <c r="H140" t="s">
        <v>178</v>
      </c>
      <c r="I140" t="s">
        <v>17</v>
      </c>
      <c r="J140">
        <v>101.6957</v>
      </c>
      <c r="K140">
        <v>-25.3505</v>
      </c>
      <c r="L140">
        <v>285.66489999999999</v>
      </c>
      <c r="M140">
        <v>628.52739999999994</v>
      </c>
      <c r="N140">
        <v>659.15650000000005</v>
      </c>
      <c r="O140">
        <v>693.08759999999995</v>
      </c>
      <c r="P140">
        <v>807.81899999999996</v>
      </c>
      <c r="Q140">
        <v>967.54100000000005</v>
      </c>
      <c r="R140">
        <v>1009.178</v>
      </c>
      <c r="T140" s="9"/>
    </row>
    <row r="141" spans="1:20" x14ac:dyDescent="0.2">
      <c r="A141" t="s">
        <v>41</v>
      </c>
      <c r="B141">
        <v>5</v>
      </c>
      <c r="C141" t="s">
        <v>42</v>
      </c>
      <c r="D141" t="s">
        <v>43</v>
      </c>
      <c r="E141">
        <v>-2</v>
      </c>
      <c r="F141" t="s">
        <v>44</v>
      </c>
      <c r="G141" t="s">
        <v>33</v>
      </c>
      <c r="H141" t="s">
        <v>179</v>
      </c>
      <c r="I141" t="s">
        <v>44</v>
      </c>
      <c r="J141">
        <v>34.879100000000001</v>
      </c>
      <c r="K141">
        <v>2.2155999999999998</v>
      </c>
      <c r="L141">
        <v>348.08019999999999</v>
      </c>
      <c r="M141">
        <v>-22.497800000000002</v>
      </c>
      <c r="N141">
        <v>204.459</v>
      </c>
      <c r="O141">
        <v>59.145899999999997</v>
      </c>
      <c r="P141">
        <v>217.339</v>
      </c>
      <c r="Q141">
        <v>88.636899999999997</v>
      </c>
      <c r="R141">
        <v>18.616499999999998</v>
      </c>
      <c r="T141" s="9"/>
    </row>
    <row r="142" spans="1:20" x14ac:dyDescent="0.2">
      <c r="A142" t="s">
        <v>47</v>
      </c>
      <c r="B142">
        <v>2</v>
      </c>
      <c r="C142" t="s">
        <v>48</v>
      </c>
      <c r="D142" t="s">
        <v>49</v>
      </c>
      <c r="E142">
        <v>2.5000000000000001E-2</v>
      </c>
      <c r="T142" s="9"/>
    </row>
    <row r="143" spans="1:20" x14ac:dyDescent="0.2">
      <c r="T143" s="9"/>
    </row>
    <row r="144" spans="1:20" x14ac:dyDescent="0.2">
      <c r="A144" s="3" t="s">
        <v>215</v>
      </c>
      <c r="B144" s="3"/>
      <c r="C144" s="3"/>
      <c r="J144" s="18" t="s">
        <v>135</v>
      </c>
      <c r="K144" s="18" t="s">
        <v>10</v>
      </c>
      <c r="L144" s="18" t="s">
        <v>56</v>
      </c>
      <c r="M144" s="18" t="s">
        <v>57</v>
      </c>
      <c r="N144" s="18" t="s">
        <v>149</v>
      </c>
      <c r="O144" s="18" t="s">
        <v>150</v>
      </c>
      <c r="P144" s="18" t="s">
        <v>58</v>
      </c>
      <c r="Q144" s="18" t="s">
        <v>151</v>
      </c>
      <c r="R144" s="18" t="s">
        <v>152</v>
      </c>
      <c r="T144" s="9"/>
    </row>
    <row r="145" spans="1:20" x14ac:dyDescent="0.2">
      <c r="A145" t="s">
        <v>1</v>
      </c>
      <c r="B145" t="s">
        <v>66</v>
      </c>
      <c r="C145" t="s">
        <v>67</v>
      </c>
      <c r="D145" t="s">
        <v>4</v>
      </c>
      <c r="E145" t="s">
        <v>5</v>
      </c>
      <c r="G145" t="s">
        <v>6</v>
      </c>
      <c r="H145" t="s">
        <v>7</v>
      </c>
      <c r="I145" t="s">
        <v>8</v>
      </c>
      <c r="J145">
        <v>1</v>
      </c>
      <c r="K145">
        <v>2</v>
      </c>
      <c r="L145">
        <v>3</v>
      </c>
      <c r="M145">
        <v>4</v>
      </c>
      <c r="N145">
        <v>5</v>
      </c>
      <c r="O145">
        <v>6</v>
      </c>
      <c r="P145">
        <v>7</v>
      </c>
      <c r="Q145">
        <v>8</v>
      </c>
      <c r="R145">
        <v>9</v>
      </c>
      <c r="T145" s="9"/>
    </row>
    <row r="146" spans="1:20" x14ac:dyDescent="0.2">
      <c r="A146" t="s">
        <v>9</v>
      </c>
      <c r="B146" t="s">
        <v>51</v>
      </c>
      <c r="D146" t="s">
        <v>11</v>
      </c>
      <c r="E146">
        <v>15.0001</v>
      </c>
      <c r="F146" t="s">
        <v>12</v>
      </c>
      <c r="H146" t="s">
        <v>13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T146" s="9"/>
    </row>
    <row r="147" spans="1:20" x14ac:dyDescent="0.2">
      <c r="A147" t="s">
        <v>14</v>
      </c>
      <c r="B147" t="s">
        <v>216</v>
      </c>
      <c r="D147" t="s">
        <v>16</v>
      </c>
      <c r="E147">
        <v>289.31</v>
      </c>
      <c r="F147" t="s">
        <v>17</v>
      </c>
      <c r="H147" t="s">
        <v>18</v>
      </c>
      <c r="J147" s="1">
        <v>7.3819444444444438E-2</v>
      </c>
      <c r="K147" s="1">
        <v>8.070601851851851E-2</v>
      </c>
      <c r="L147" s="1">
        <v>8.5740740740740742E-2</v>
      </c>
      <c r="M147" s="1">
        <v>9.3726851851851853E-2</v>
      </c>
      <c r="N147" s="1">
        <v>0.10041666666666667</v>
      </c>
      <c r="O147" s="1">
        <v>0.10980324074074073</v>
      </c>
      <c r="P147" s="1">
        <v>0.11457175925925926</v>
      </c>
      <c r="Q147" s="1">
        <v>0.11875000000000001</v>
      </c>
      <c r="R147" s="1">
        <v>0.13556712962962963</v>
      </c>
      <c r="T147" s="9"/>
    </row>
    <row r="148" spans="1:20" x14ac:dyDescent="0.2">
      <c r="A148" t="s">
        <v>19</v>
      </c>
      <c r="B148" t="s">
        <v>217</v>
      </c>
      <c r="D148" t="s">
        <v>21</v>
      </c>
      <c r="E148">
        <v>1.37</v>
      </c>
      <c r="F148" t="s">
        <v>22</v>
      </c>
      <c r="H148" t="s">
        <v>23</v>
      </c>
      <c r="J148" s="1">
        <v>7.5289351851851857E-2</v>
      </c>
      <c r="K148" s="1">
        <v>8.143518518518518E-2</v>
      </c>
      <c r="L148" s="1">
        <v>8.6296296296296301E-2</v>
      </c>
      <c r="M148" s="1">
        <v>9.4456018518518522E-2</v>
      </c>
      <c r="N148" s="1">
        <v>0.10123842592592593</v>
      </c>
      <c r="O148" s="1">
        <v>0.11034722222222222</v>
      </c>
      <c r="P148" s="1">
        <v>0.11503472222222222</v>
      </c>
      <c r="Q148" s="1">
        <v>0.11920138888888888</v>
      </c>
      <c r="R148" s="1">
        <v>0.13629629629629628</v>
      </c>
      <c r="T148" s="9"/>
    </row>
    <row r="149" spans="1:20" x14ac:dyDescent="0.2">
      <c r="A149" t="s">
        <v>24</v>
      </c>
      <c r="D149" t="s">
        <v>25</v>
      </c>
      <c r="E149">
        <v>2.5000000000000001E-3</v>
      </c>
      <c r="F149" t="s">
        <v>22</v>
      </c>
      <c r="H149" t="s">
        <v>26</v>
      </c>
      <c r="J149">
        <v>63</v>
      </c>
      <c r="K149">
        <v>31</v>
      </c>
      <c r="L149">
        <v>23</v>
      </c>
      <c r="M149">
        <v>32</v>
      </c>
      <c r="N149">
        <v>35</v>
      </c>
      <c r="O149">
        <v>24</v>
      </c>
      <c r="P149">
        <v>20</v>
      </c>
      <c r="Q149">
        <v>20</v>
      </c>
      <c r="R149">
        <v>32</v>
      </c>
      <c r="T149" s="9"/>
    </row>
    <row r="150" spans="1:20" x14ac:dyDescent="0.2">
      <c r="A150" t="s">
        <v>27</v>
      </c>
      <c r="B150">
        <v>0</v>
      </c>
      <c r="D150" t="s">
        <v>28</v>
      </c>
      <c r="E150">
        <v>101.1</v>
      </c>
      <c r="F150" t="s">
        <v>29</v>
      </c>
      <c r="H150" t="s">
        <v>70</v>
      </c>
      <c r="I150" t="s">
        <v>17</v>
      </c>
      <c r="J150">
        <v>278.57119999999998</v>
      </c>
      <c r="K150">
        <v>274.61250000000001</v>
      </c>
      <c r="L150">
        <v>268.10989999999998</v>
      </c>
      <c r="M150">
        <v>250.24860000000001</v>
      </c>
      <c r="N150">
        <v>240.1515</v>
      </c>
      <c r="O150">
        <v>203.84370000000001</v>
      </c>
      <c r="P150">
        <v>196.51560000000001</v>
      </c>
      <c r="Q150">
        <v>195.8545</v>
      </c>
      <c r="R150">
        <v>193.1893</v>
      </c>
      <c r="T150" s="9"/>
    </row>
    <row r="151" spans="1:20" x14ac:dyDescent="0.2">
      <c r="A151" t="s">
        <v>31</v>
      </c>
      <c r="B151">
        <v>0</v>
      </c>
      <c r="D151" t="s">
        <v>32</v>
      </c>
      <c r="E151">
        <v>0.92</v>
      </c>
      <c r="H151" t="s">
        <v>71</v>
      </c>
      <c r="I151" t="s">
        <v>35</v>
      </c>
      <c r="J151">
        <v>3.1539000000000001</v>
      </c>
      <c r="K151">
        <v>2.8199000000000001</v>
      </c>
      <c r="L151">
        <v>10.7325</v>
      </c>
      <c r="M151">
        <v>10.9429</v>
      </c>
      <c r="N151">
        <v>4.8985000000000003</v>
      </c>
      <c r="O151">
        <v>27.5167</v>
      </c>
      <c r="P151">
        <v>0.91820000000000002</v>
      </c>
      <c r="Q151">
        <v>0.83779999999999999</v>
      </c>
      <c r="R151">
        <v>0.71140000000000003</v>
      </c>
      <c r="T151" s="9"/>
    </row>
    <row r="152" spans="1:20" x14ac:dyDescent="0.2">
      <c r="A152" t="s">
        <v>36</v>
      </c>
      <c r="B152">
        <v>2.5</v>
      </c>
      <c r="C152" t="s">
        <v>37</v>
      </c>
      <c r="D152" t="s">
        <v>38</v>
      </c>
      <c r="E152" t="s">
        <v>72</v>
      </c>
      <c r="H152" t="s">
        <v>73</v>
      </c>
      <c r="I152" t="s">
        <v>17</v>
      </c>
      <c r="J152">
        <v>-318.03030000000001</v>
      </c>
      <c r="K152">
        <v>-147.0077</v>
      </c>
      <c r="L152">
        <v>292.4119</v>
      </c>
      <c r="M152">
        <v>644.65729999999996</v>
      </c>
      <c r="N152">
        <v>732.9135</v>
      </c>
      <c r="O152">
        <v>924.09709999999995</v>
      </c>
      <c r="P152">
        <v>1591.2925</v>
      </c>
      <c r="Q152">
        <v>1927.5089</v>
      </c>
      <c r="R152">
        <v>2104.8496</v>
      </c>
      <c r="T152" s="9"/>
    </row>
    <row r="153" spans="1:20" x14ac:dyDescent="0.2">
      <c r="A153" t="s">
        <v>41</v>
      </c>
      <c r="B153">
        <v>5</v>
      </c>
      <c r="C153" t="s">
        <v>42</v>
      </c>
      <c r="D153" t="s">
        <v>43</v>
      </c>
      <c r="E153">
        <v>-2.5219</v>
      </c>
      <c r="F153" t="s">
        <v>44</v>
      </c>
      <c r="G153" t="s">
        <v>33</v>
      </c>
      <c r="H153" t="s">
        <v>84</v>
      </c>
      <c r="I153" t="s">
        <v>35</v>
      </c>
      <c r="J153">
        <v>-32.690899999999999</v>
      </c>
      <c r="K153">
        <v>-20.619299999999999</v>
      </c>
      <c r="L153">
        <v>-142.50640000000001</v>
      </c>
      <c r="M153">
        <v>-77.864199999999997</v>
      </c>
      <c r="N153">
        <v>-19.443300000000001</v>
      </c>
      <c r="O153">
        <v>355.40649999999999</v>
      </c>
      <c r="P153">
        <v>645.22439999999995</v>
      </c>
      <c r="Q153">
        <v>220.04900000000001</v>
      </c>
      <c r="R153">
        <v>25.124300000000002</v>
      </c>
      <c r="T153" s="9"/>
    </row>
    <row r="154" spans="1:20" x14ac:dyDescent="0.2">
      <c r="A154" t="s">
        <v>47</v>
      </c>
      <c r="B154">
        <v>2</v>
      </c>
      <c r="C154" t="s">
        <v>48</v>
      </c>
      <c r="D154" t="s">
        <v>49</v>
      </c>
      <c r="E154">
        <v>2.3400000000000001E-2</v>
      </c>
      <c r="T154" s="9"/>
    </row>
    <row r="155" spans="1:20" x14ac:dyDescent="0.2">
      <c r="T155" s="9"/>
    </row>
    <row r="156" spans="1:20" x14ac:dyDescent="0.2">
      <c r="A156" s="3" t="s">
        <v>215</v>
      </c>
      <c r="B156" s="3"/>
      <c r="C156" s="3"/>
      <c r="J156" s="18" t="s">
        <v>135</v>
      </c>
      <c r="K156" s="18" t="s">
        <v>10</v>
      </c>
      <c r="L156" s="18" t="s">
        <v>56</v>
      </c>
      <c r="M156" s="18" t="s">
        <v>57</v>
      </c>
      <c r="N156" s="18" t="s">
        <v>149</v>
      </c>
      <c r="O156" s="18" t="s">
        <v>150</v>
      </c>
      <c r="P156" s="18" t="s">
        <v>58</v>
      </c>
      <c r="Q156" s="18" t="s">
        <v>151</v>
      </c>
      <c r="R156" s="18" t="s">
        <v>152</v>
      </c>
      <c r="T156" s="9"/>
    </row>
    <row r="157" spans="1:20" x14ac:dyDescent="0.2">
      <c r="A157" t="s">
        <v>1</v>
      </c>
      <c r="B157" t="s">
        <v>66</v>
      </c>
      <c r="C157" t="s">
        <v>77</v>
      </c>
      <c r="D157" t="s">
        <v>4</v>
      </c>
      <c r="E157" t="s">
        <v>5</v>
      </c>
      <c r="G157" t="s">
        <v>6</v>
      </c>
      <c r="H157" t="s">
        <v>7</v>
      </c>
      <c r="I157" t="s">
        <v>8</v>
      </c>
      <c r="J157">
        <v>1</v>
      </c>
      <c r="K157">
        <v>2</v>
      </c>
      <c r="L157">
        <v>3</v>
      </c>
      <c r="M157">
        <v>4</v>
      </c>
      <c r="N157">
        <v>5</v>
      </c>
      <c r="O157">
        <v>6</v>
      </c>
      <c r="P157">
        <v>7</v>
      </c>
      <c r="Q157">
        <v>8</v>
      </c>
      <c r="R157">
        <v>9</v>
      </c>
      <c r="T157" s="9"/>
    </row>
    <row r="158" spans="1:20" x14ac:dyDescent="0.2">
      <c r="A158" t="s">
        <v>9</v>
      </c>
      <c r="B158" t="s">
        <v>51</v>
      </c>
      <c r="D158" t="s">
        <v>11</v>
      </c>
      <c r="E158">
        <v>15.0001</v>
      </c>
      <c r="F158" t="s">
        <v>12</v>
      </c>
      <c r="H158" t="s">
        <v>13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T158" s="9"/>
    </row>
    <row r="159" spans="1:20" x14ac:dyDescent="0.2">
      <c r="A159" t="s">
        <v>14</v>
      </c>
      <c r="B159" t="s">
        <v>218</v>
      </c>
      <c r="D159" t="s">
        <v>16</v>
      </c>
      <c r="E159">
        <v>289.31</v>
      </c>
      <c r="F159" t="s">
        <v>17</v>
      </c>
      <c r="H159" t="s">
        <v>18</v>
      </c>
      <c r="J159" s="1">
        <v>7.6666666666666661E-2</v>
      </c>
      <c r="K159" s="1">
        <v>8.143518518518518E-2</v>
      </c>
      <c r="L159" s="1">
        <v>8.5995370370370375E-2</v>
      </c>
      <c r="M159" s="1">
        <v>9.3634259259259264E-2</v>
      </c>
      <c r="N159" s="1">
        <v>9.9641203703703704E-2</v>
      </c>
      <c r="O159" s="1">
        <v>0.10201388888888889</v>
      </c>
      <c r="P159" s="1">
        <v>0.10980324074074073</v>
      </c>
      <c r="Q159" s="1">
        <v>0.11990740740740741</v>
      </c>
      <c r="R159" s="1">
        <v>0.13519675925925925</v>
      </c>
      <c r="T159" s="9"/>
    </row>
    <row r="160" spans="1:20" x14ac:dyDescent="0.2">
      <c r="A160" t="s">
        <v>19</v>
      </c>
      <c r="B160" t="s">
        <v>217</v>
      </c>
      <c r="D160" t="s">
        <v>21</v>
      </c>
      <c r="E160">
        <v>1.1983999999999999</v>
      </c>
      <c r="F160" t="s">
        <v>22</v>
      </c>
      <c r="H160" t="s">
        <v>23</v>
      </c>
      <c r="J160" s="1">
        <v>7.7037037037037029E-2</v>
      </c>
      <c r="K160" s="1">
        <v>8.189814814814815E-2</v>
      </c>
      <c r="L160" s="1">
        <v>8.6180555555555552E-2</v>
      </c>
      <c r="M160" s="1">
        <v>9.408564814814814E-2</v>
      </c>
      <c r="N160" s="1">
        <v>0.1001851851851852</v>
      </c>
      <c r="O160" s="1">
        <v>0.10256944444444445</v>
      </c>
      <c r="P160" s="1">
        <v>0.11006944444444444</v>
      </c>
      <c r="Q160" s="1">
        <v>0.12009259259259258</v>
      </c>
      <c r="R160" s="1">
        <v>0.13565972222222222</v>
      </c>
      <c r="T160" s="9"/>
    </row>
    <row r="161" spans="1:20" x14ac:dyDescent="0.2">
      <c r="A161" t="s">
        <v>24</v>
      </c>
      <c r="D161" t="s">
        <v>25</v>
      </c>
      <c r="E161">
        <v>2.01E-2</v>
      </c>
      <c r="F161" t="s">
        <v>22</v>
      </c>
      <c r="H161" t="s">
        <v>26</v>
      </c>
      <c r="J161">
        <v>16</v>
      </c>
      <c r="K161">
        <v>20</v>
      </c>
      <c r="L161">
        <v>8</v>
      </c>
      <c r="M161">
        <v>20</v>
      </c>
      <c r="N161">
        <v>24</v>
      </c>
      <c r="O161">
        <v>23</v>
      </c>
      <c r="P161">
        <v>12</v>
      </c>
      <c r="Q161">
        <v>8</v>
      </c>
      <c r="R161">
        <v>20</v>
      </c>
      <c r="T161" s="9"/>
    </row>
    <row r="162" spans="1:20" x14ac:dyDescent="0.2">
      <c r="A162" t="s">
        <v>27</v>
      </c>
      <c r="B162">
        <v>0</v>
      </c>
      <c r="D162" t="s">
        <v>28</v>
      </c>
      <c r="E162">
        <v>101.1</v>
      </c>
      <c r="F162" t="s">
        <v>29</v>
      </c>
      <c r="H162" t="s">
        <v>78</v>
      </c>
      <c r="I162" t="s">
        <v>17</v>
      </c>
      <c r="J162">
        <v>280.98129999999998</v>
      </c>
      <c r="K162">
        <v>278.77120000000002</v>
      </c>
      <c r="L162">
        <v>274.99810000000002</v>
      </c>
      <c r="M162">
        <v>263.70699999999999</v>
      </c>
      <c r="N162">
        <v>255.5341</v>
      </c>
      <c r="O162">
        <v>253.2449</v>
      </c>
      <c r="P162">
        <v>231.80709999999999</v>
      </c>
      <c r="Q162">
        <v>223.94409999999999</v>
      </c>
      <c r="R162">
        <v>221.24090000000001</v>
      </c>
      <c r="T162" s="9"/>
    </row>
    <row r="163" spans="1:20" x14ac:dyDescent="0.2">
      <c r="A163" t="s">
        <v>31</v>
      </c>
      <c r="B163">
        <v>0</v>
      </c>
      <c r="D163" t="s">
        <v>32</v>
      </c>
      <c r="E163">
        <v>0.92</v>
      </c>
      <c r="H163" t="s">
        <v>79</v>
      </c>
      <c r="I163" t="s">
        <v>35</v>
      </c>
      <c r="J163">
        <v>2.1238000000000001</v>
      </c>
      <c r="K163">
        <v>2.1901000000000002</v>
      </c>
      <c r="L163">
        <v>6.3714000000000004</v>
      </c>
      <c r="M163">
        <v>7.8616999999999999</v>
      </c>
      <c r="N163">
        <v>5.6429999999999998</v>
      </c>
      <c r="O163">
        <v>4.3041999999999998</v>
      </c>
      <c r="P163">
        <v>16.352</v>
      </c>
      <c r="Q163">
        <v>0.8962</v>
      </c>
      <c r="R163">
        <v>1.2571000000000001</v>
      </c>
      <c r="T163" s="9"/>
    </row>
    <row r="164" spans="1:20" x14ac:dyDescent="0.2">
      <c r="A164" t="s">
        <v>36</v>
      </c>
      <c r="B164">
        <v>2.5</v>
      </c>
      <c r="C164" t="s">
        <v>37</v>
      </c>
      <c r="D164" t="s">
        <v>38</v>
      </c>
      <c r="E164" t="s">
        <v>72</v>
      </c>
      <c r="H164" t="s">
        <v>80</v>
      </c>
      <c r="I164" t="s">
        <v>17</v>
      </c>
      <c r="J164">
        <v>-3335.2280999999998</v>
      </c>
      <c r="K164">
        <v>-6922.3843999999999</v>
      </c>
      <c r="L164">
        <v>-5056.9983000000002</v>
      </c>
      <c r="M164">
        <v>-3783.5725000000002</v>
      </c>
      <c r="N164">
        <v>-3627.5142999999998</v>
      </c>
      <c r="O164">
        <v>-3471.1174999999998</v>
      </c>
      <c r="P164">
        <v>-1127.4553000000001</v>
      </c>
      <c r="Q164">
        <v>2575.1473000000001</v>
      </c>
      <c r="R164">
        <v>3864.8688999999999</v>
      </c>
      <c r="T164" s="9"/>
    </row>
    <row r="165" spans="1:20" x14ac:dyDescent="0.2">
      <c r="A165" t="s">
        <v>41</v>
      </c>
      <c r="B165">
        <v>5</v>
      </c>
      <c r="C165" t="s">
        <v>42</v>
      </c>
      <c r="D165" t="s">
        <v>43</v>
      </c>
      <c r="E165">
        <v>-3.5339</v>
      </c>
      <c r="F165" t="s">
        <v>44</v>
      </c>
      <c r="G165" t="s">
        <v>33</v>
      </c>
      <c r="H165" t="s">
        <v>85</v>
      </c>
      <c r="I165" t="s">
        <v>35</v>
      </c>
      <c r="J165">
        <v>-234.77500000000001</v>
      </c>
      <c r="K165">
        <v>-93.805499999999995</v>
      </c>
      <c r="L165">
        <v>-1352.7635</v>
      </c>
      <c r="M165">
        <v>52.2303</v>
      </c>
      <c r="N165">
        <v>218.55459999999999</v>
      </c>
      <c r="O165">
        <v>361.52420000000001</v>
      </c>
      <c r="P165">
        <v>1997.7491</v>
      </c>
      <c r="Q165">
        <v>732.61630000000002</v>
      </c>
      <c r="R165">
        <v>263.2405</v>
      </c>
      <c r="T165" s="9"/>
    </row>
    <row r="166" spans="1:20" x14ac:dyDescent="0.2">
      <c r="A166" t="s">
        <v>47</v>
      </c>
      <c r="B166">
        <v>2</v>
      </c>
      <c r="C166" t="s">
        <v>48</v>
      </c>
      <c r="D166" t="s">
        <v>49</v>
      </c>
      <c r="E166">
        <v>2.4199999999999999E-2</v>
      </c>
      <c r="T166" s="9"/>
    </row>
    <row r="167" spans="1:20" x14ac:dyDescent="0.2">
      <c r="T167" s="9"/>
    </row>
    <row r="168" spans="1:20" x14ac:dyDescent="0.2">
      <c r="A168" s="18" t="s">
        <v>214</v>
      </c>
      <c r="B168" s="18"/>
      <c r="C168" s="18"/>
      <c r="J168" s="18" t="s">
        <v>135</v>
      </c>
      <c r="K168" s="18" t="s">
        <v>10</v>
      </c>
      <c r="L168" s="18" t="s">
        <v>56</v>
      </c>
      <c r="M168" s="18" t="s">
        <v>57</v>
      </c>
      <c r="N168" s="18" t="s">
        <v>149</v>
      </c>
      <c r="O168" s="18" t="s">
        <v>150</v>
      </c>
      <c r="P168" s="18" t="s">
        <v>58</v>
      </c>
      <c r="Q168" s="18" t="s">
        <v>151</v>
      </c>
      <c r="R168" s="18" t="s">
        <v>152</v>
      </c>
      <c r="T168" s="9"/>
    </row>
    <row r="169" spans="1:20" x14ac:dyDescent="0.2">
      <c r="A169" t="s">
        <v>109</v>
      </c>
      <c r="B169" t="s">
        <v>110</v>
      </c>
      <c r="C169" t="s">
        <v>111</v>
      </c>
      <c r="D169" t="s">
        <v>4</v>
      </c>
      <c r="E169" t="s">
        <v>5</v>
      </c>
      <c r="G169" t="s">
        <v>6</v>
      </c>
      <c r="H169" t="s">
        <v>7</v>
      </c>
      <c r="I169" t="s">
        <v>8</v>
      </c>
      <c r="J169">
        <v>1</v>
      </c>
      <c r="K169">
        <v>2</v>
      </c>
      <c r="L169">
        <v>3</v>
      </c>
      <c r="M169">
        <v>4</v>
      </c>
      <c r="N169">
        <v>5</v>
      </c>
      <c r="O169">
        <v>6</v>
      </c>
      <c r="P169">
        <v>7</v>
      </c>
      <c r="Q169">
        <v>8</v>
      </c>
      <c r="R169">
        <v>9</v>
      </c>
      <c r="T169" s="9"/>
    </row>
    <row r="170" spans="1:20" x14ac:dyDescent="0.2">
      <c r="A170" t="s">
        <v>9</v>
      </c>
      <c r="D170" t="s">
        <v>11</v>
      </c>
      <c r="E170">
        <v>15</v>
      </c>
      <c r="F170" t="s">
        <v>12</v>
      </c>
      <c r="H170" t="s">
        <v>13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T170" s="9"/>
    </row>
    <row r="171" spans="1:20" x14ac:dyDescent="0.2">
      <c r="A171" t="s">
        <v>14</v>
      </c>
      <c r="B171" t="s">
        <v>112</v>
      </c>
      <c r="D171" t="s">
        <v>16</v>
      </c>
      <c r="E171">
        <v>290.19</v>
      </c>
      <c r="F171" t="s">
        <v>17</v>
      </c>
      <c r="H171" t="s">
        <v>18</v>
      </c>
      <c r="J171" s="1">
        <v>8.5081018518518514E-2</v>
      </c>
      <c r="K171" s="1">
        <v>9.3831018518518508E-2</v>
      </c>
      <c r="L171" s="1">
        <v>0.10032407407407407</v>
      </c>
      <c r="M171" s="1">
        <v>0.10858796296296297</v>
      </c>
      <c r="N171" s="1">
        <v>0.11171296296296296</v>
      </c>
      <c r="O171" s="1">
        <v>0.11520833333333334</v>
      </c>
      <c r="P171" s="1">
        <v>0.12273148148148148</v>
      </c>
      <c r="Q171" s="1">
        <v>0.13354166666666667</v>
      </c>
      <c r="R171" s="1">
        <v>0.14766203703703704</v>
      </c>
      <c r="T171" s="9"/>
    </row>
    <row r="172" spans="1:20" x14ac:dyDescent="0.2">
      <c r="A172" t="s">
        <v>19</v>
      </c>
      <c r="B172" t="s">
        <v>15</v>
      </c>
      <c r="D172" t="s">
        <v>21</v>
      </c>
      <c r="E172">
        <v>1.1523000000000001</v>
      </c>
      <c r="F172" t="s">
        <v>22</v>
      </c>
      <c r="H172" t="s">
        <v>23</v>
      </c>
      <c r="J172" s="1">
        <v>8.5972222222222228E-2</v>
      </c>
      <c r="K172" s="1">
        <v>9.5011574074074068E-2</v>
      </c>
      <c r="L172" s="1">
        <v>0.10091435185185187</v>
      </c>
      <c r="M172" s="1">
        <v>0.10917824074074074</v>
      </c>
      <c r="N172" s="1">
        <v>0.11230324074074073</v>
      </c>
      <c r="O172" s="1">
        <v>0.11579861111111112</v>
      </c>
      <c r="P172" s="1">
        <v>0.123125</v>
      </c>
      <c r="Q172" s="1">
        <v>0.1338310185185185</v>
      </c>
      <c r="R172" s="1">
        <v>0.14814814814814814</v>
      </c>
      <c r="T172" s="9"/>
    </row>
    <row r="173" spans="1:20" x14ac:dyDescent="0.2">
      <c r="A173" t="s">
        <v>24</v>
      </c>
      <c r="B173" t="s">
        <v>113</v>
      </c>
      <c r="D173" t="s">
        <v>25</v>
      </c>
      <c r="E173">
        <v>0</v>
      </c>
      <c r="F173" t="s">
        <v>22</v>
      </c>
      <c r="H173" t="s">
        <v>26</v>
      </c>
      <c r="J173">
        <v>38</v>
      </c>
      <c r="K173">
        <v>51</v>
      </c>
      <c r="L173">
        <v>25</v>
      </c>
      <c r="M173">
        <v>25</v>
      </c>
      <c r="N173">
        <v>26</v>
      </c>
      <c r="O173">
        <v>26</v>
      </c>
      <c r="P173">
        <v>18</v>
      </c>
      <c r="Q173">
        <v>13</v>
      </c>
      <c r="R173">
        <v>22</v>
      </c>
      <c r="T173" s="9"/>
    </row>
    <row r="174" spans="1:20" x14ac:dyDescent="0.2">
      <c r="A174" t="s">
        <v>27</v>
      </c>
      <c r="B174">
        <v>0</v>
      </c>
      <c r="D174" t="s">
        <v>28</v>
      </c>
      <c r="E174">
        <v>101.4</v>
      </c>
      <c r="F174" t="s">
        <v>29</v>
      </c>
      <c r="H174" t="s">
        <v>114</v>
      </c>
      <c r="I174" t="s">
        <v>17</v>
      </c>
      <c r="J174">
        <v>273.52800000000002</v>
      </c>
      <c r="K174">
        <v>268.05029999999999</v>
      </c>
      <c r="L174">
        <v>259.64510000000001</v>
      </c>
      <c r="M174">
        <v>245.81319999999999</v>
      </c>
      <c r="N174">
        <v>241.66290000000001</v>
      </c>
      <c r="O174">
        <v>237.91480000000001</v>
      </c>
      <c r="P174">
        <v>216.80760000000001</v>
      </c>
      <c r="Q174">
        <v>208.83879999999999</v>
      </c>
      <c r="R174">
        <v>204.5085</v>
      </c>
      <c r="T174" s="9"/>
    </row>
    <row r="175" spans="1:20" x14ac:dyDescent="0.2">
      <c r="A175" t="s">
        <v>31</v>
      </c>
      <c r="B175">
        <v>0</v>
      </c>
      <c r="D175" t="s">
        <v>32</v>
      </c>
      <c r="E175">
        <v>0.92</v>
      </c>
      <c r="H175" t="s">
        <v>184</v>
      </c>
      <c r="I175" t="s">
        <v>35</v>
      </c>
      <c r="J175">
        <v>3.2103999999999999</v>
      </c>
      <c r="K175">
        <v>3.0636000000000001</v>
      </c>
      <c r="L175">
        <v>8.3572000000000006</v>
      </c>
      <c r="M175">
        <v>8.5103000000000009</v>
      </c>
      <c r="N175">
        <v>5.5406000000000004</v>
      </c>
      <c r="O175">
        <v>5.1028000000000002</v>
      </c>
      <c r="P175">
        <v>14.7357</v>
      </c>
      <c r="Q175">
        <v>1.5886</v>
      </c>
      <c r="R175">
        <v>1.4882</v>
      </c>
      <c r="T175" s="9"/>
    </row>
    <row r="176" spans="1:20" x14ac:dyDescent="0.2">
      <c r="A176" t="s">
        <v>36</v>
      </c>
      <c r="B176">
        <v>2.5</v>
      </c>
      <c r="C176" t="s">
        <v>37</v>
      </c>
      <c r="D176" t="s">
        <v>38</v>
      </c>
      <c r="E176" t="s">
        <v>116</v>
      </c>
      <c r="H176" t="s">
        <v>117</v>
      </c>
      <c r="I176" t="s">
        <v>17</v>
      </c>
      <c r="J176">
        <v>-717.68089999999995</v>
      </c>
      <c r="K176">
        <v>-495.82780000000002</v>
      </c>
      <c r="L176">
        <v>513.08910000000003</v>
      </c>
      <c r="M176">
        <v>1267.76</v>
      </c>
      <c r="N176">
        <v>1597.1786999999999</v>
      </c>
      <c r="O176">
        <v>1666.0118</v>
      </c>
      <c r="P176">
        <v>2780.5491000000002</v>
      </c>
      <c r="Q176">
        <v>4170.8019999999997</v>
      </c>
      <c r="R176">
        <v>4304.2497000000003</v>
      </c>
      <c r="T176" s="9"/>
    </row>
    <row r="177" spans="1:20" x14ac:dyDescent="0.2">
      <c r="A177" t="s">
        <v>41</v>
      </c>
      <c r="B177">
        <v>5</v>
      </c>
      <c r="C177" t="s">
        <v>42</v>
      </c>
      <c r="D177" t="s">
        <v>43</v>
      </c>
      <c r="E177">
        <v>-2</v>
      </c>
      <c r="F177" t="s">
        <v>44</v>
      </c>
      <c r="G177" t="s">
        <v>33</v>
      </c>
      <c r="H177" t="s">
        <v>201</v>
      </c>
      <c r="I177" t="s">
        <v>35</v>
      </c>
      <c r="J177">
        <v>-86.177300000000002</v>
      </c>
      <c r="K177">
        <v>-106.8017</v>
      </c>
      <c r="L177">
        <v>-134.8476</v>
      </c>
      <c r="M177">
        <v>-86.198899999999995</v>
      </c>
      <c r="N177">
        <v>356.07909999999998</v>
      </c>
      <c r="O177">
        <v>-24.951499999999999</v>
      </c>
      <c r="P177">
        <v>821.52890000000002</v>
      </c>
      <c r="Q177">
        <v>84.509699999999995</v>
      </c>
      <c r="R177">
        <v>29.0076</v>
      </c>
      <c r="T177" s="9"/>
    </row>
    <row r="178" spans="1:20" x14ac:dyDescent="0.2">
      <c r="A178" t="s">
        <v>47</v>
      </c>
      <c r="B178">
        <v>2</v>
      </c>
      <c r="C178" t="s">
        <v>48</v>
      </c>
      <c r="D178" t="s">
        <v>49</v>
      </c>
      <c r="E178">
        <v>2.5000000000000001E-2</v>
      </c>
      <c r="T178" s="9"/>
    </row>
    <row r="179" spans="1:20" x14ac:dyDescent="0.2">
      <c r="T179" s="9"/>
    </row>
    <row r="180" spans="1:20" x14ac:dyDescent="0.2">
      <c r="T180" s="9"/>
    </row>
    <row r="181" spans="1:20" x14ac:dyDescent="0.2">
      <c r="A181" s="3" t="s">
        <v>225</v>
      </c>
      <c r="B181" s="3"/>
      <c r="C181" s="3"/>
      <c r="J181" s="18" t="s">
        <v>135</v>
      </c>
      <c r="K181" s="18" t="s">
        <v>10</v>
      </c>
      <c r="L181" s="18" t="s">
        <v>56</v>
      </c>
      <c r="M181" s="18" t="s">
        <v>57</v>
      </c>
      <c r="N181" s="18" t="s">
        <v>149</v>
      </c>
      <c r="O181" s="18" t="s">
        <v>150</v>
      </c>
      <c r="P181" s="18" t="s">
        <v>58</v>
      </c>
      <c r="Q181" s="18" t="s">
        <v>151</v>
      </c>
      <c r="R181" s="18" t="s">
        <v>152</v>
      </c>
      <c r="T181" s="9"/>
    </row>
    <row r="182" spans="1:20" x14ac:dyDescent="0.2">
      <c r="A182" t="s">
        <v>109</v>
      </c>
      <c r="B182" t="s">
        <v>110</v>
      </c>
      <c r="C182" t="s">
        <v>111</v>
      </c>
      <c r="D182" t="s">
        <v>4</v>
      </c>
      <c r="E182" t="s">
        <v>5</v>
      </c>
      <c r="G182" t="s">
        <v>6</v>
      </c>
      <c r="H182" t="s">
        <v>7</v>
      </c>
      <c r="I182" t="s">
        <v>8</v>
      </c>
      <c r="J182">
        <v>1</v>
      </c>
      <c r="K182">
        <v>2</v>
      </c>
      <c r="L182">
        <v>3</v>
      </c>
      <c r="M182">
        <v>4</v>
      </c>
      <c r="N182">
        <v>5</v>
      </c>
      <c r="O182">
        <v>6</v>
      </c>
      <c r="P182">
        <v>7</v>
      </c>
      <c r="Q182">
        <v>8</v>
      </c>
      <c r="R182">
        <v>9</v>
      </c>
      <c r="T182" s="9"/>
    </row>
    <row r="183" spans="1:20" x14ac:dyDescent="0.2">
      <c r="A183" t="s">
        <v>9</v>
      </c>
      <c r="D183" t="s">
        <v>11</v>
      </c>
      <c r="E183">
        <v>30</v>
      </c>
      <c r="F183" t="s">
        <v>12</v>
      </c>
      <c r="H183" t="s">
        <v>13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T183" s="9"/>
    </row>
    <row r="184" spans="1:20" x14ac:dyDescent="0.2">
      <c r="A184" t="s">
        <v>14</v>
      </c>
      <c r="B184" t="s">
        <v>112</v>
      </c>
      <c r="D184" t="s">
        <v>16</v>
      </c>
      <c r="E184">
        <v>216.63</v>
      </c>
      <c r="F184" t="s">
        <v>17</v>
      </c>
      <c r="H184" t="s">
        <v>18</v>
      </c>
      <c r="J184" s="1">
        <v>7.0023148148148154E-2</v>
      </c>
      <c r="K184" s="1">
        <v>7.6458333333333336E-2</v>
      </c>
      <c r="L184" s="1">
        <v>8.3425925925925917E-2</v>
      </c>
      <c r="M184" s="1">
        <v>9.1620370370370366E-2</v>
      </c>
      <c r="N184" s="1">
        <v>9.6296296296296283E-2</v>
      </c>
      <c r="O184" s="1">
        <v>9.734953703703704E-2</v>
      </c>
      <c r="P184" s="1">
        <v>0.10175925925925926</v>
      </c>
      <c r="Q184" s="1">
        <v>0.10608796296296297</v>
      </c>
      <c r="R184" s="1">
        <v>0.12733796296296296</v>
      </c>
      <c r="T184" s="9"/>
    </row>
    <row r="185" spans="1:20" x14ac:dyDescent="0.2">
      <c r="A185" t="s">
        <v>19</v>
      </c>
      <c r="B185" t="s">
        <v>15</v>
      </c>
      <c r="D185" t="s">
        <v>21</v>
      </c>
      <c r="E185">
        <v>1.5819000000000001</v>
      </c>
      <c r="F185" t="s">
        <v>22</v>
      </c>
      <c r="H185" t="s">
        <v>23</v>
      </c>
      <c r="J185" s="1">
        <v>7.2662037037037039E-2</v>
      </c>
      <c r="K185" s="1">
        <v>7.7430555555555558E-2</v>
      </c>
      <c r="L185" s="1">
        <v>8.5011574074074073E-2</v>
      </c>
      <c r="M185" s="1">
        <v>9.2592592592592601E-2</v>
      </c>
      <c r="N185" s="1">
        <v>9.6909722222222217E-2</v>
      </c>
      <c r="O185" s="1">
        <v>9.7881944444444438E-2</v>
      </c>
      <c r="P185" s="1">
        <v>0.10219907407407408</v>
      </c>
      <c r="Q185" s="1">
        <v>0.10635416666666668</v>
      </c>
      <c r="R185" s="1">
        <v>0.12945601851851851</v>
      </c>
      <c r="T185" s="9"/>
    </row>
    <row r="186" spans="1:20" x14ac:dyDescent="0.2">
      <c r="A186" t="s">
        <v>24</v>
      </c>
      <c r="B186" t="s">
        <v>113</v>
      </c>
      <c r="D186" t="s">
        <v>25</v>
      </c>
      <c r="E186">
        <v>0</v>
      </c>
      <c r="F186" t="s">
        <v>22</v>
      </c>
      <c r="H186" t="s">
        <v>26</v>
      </c>
      <c r="J186">
        <v>115</v>
      </c>
      <c r="K186">
        <v>42</v>
      </c>
      <c r="L186">
        <v>69</v>
      </c>
      <c r="M186">
        <v>42</v>
      </c>
      <c r="N186">
        <v>27</v>
      </c>
      <c r="O186">
        <v>23</v>
      </c>
      <c r="P186">
        <v>19</v>
      </c>
      <c r="Q186">
        <v>12</v>
      </c>
      <c r="R186">
        <v>92</v>
      </c>
      <c r="T186" s="9"/>
    </row>
    <row r="187" spans="1:20" x14ac:dyDescent="0.2">
      <c r="A187" t="s">
        <v>27</v>
      </c>
      <c r="B187">
        <v>0</v>
      </c>
      <c r="D187" t="s">
        <v>28</v>
      </c>
      <c r="E187">
        <v>101</v>
      </c>
      <c r="F187" t="s">
        <v>29</v>
      </c>
      <c r="H187" t="s">
        <v>114</v>
      </c>
      <c r="I187" t="s">
        <v>17</v>
      </c>
      <c r="J187">
        <v>206.35980000000001</v>
      </c>
      <c r="K187">
        <v>200.9906</v>
      </c>
      <c r="L187">
        <v>187.67660000000001</v>
      </c>
      <c r="M187">
        <v>163.7646</v>
      </c>
      <c r="N187">
        <v>150.852</v>
      </c>
      <c r="O187">
        <v>149.10239999999999</v>
      </c>
      <c r="P187">
        <v>127.6737</v>
      </c>
      <c r="Q187">
        <v>102.97580000000001</v>
      </c>
      <c r="R187">
        <v>100.5294</v>
      </c>
      <c r="T187" s="9"/>
    </row>
    <row r="188" spans="1:20" x14ac:dyDescent="0.2">
      <c r="A188" t="s">
        <v>31</v>
      </c>
      <c r="B188">
        <v>0</v>
      </c>
      <c r="D188" t="s">
        <v>32</v>
      </c>
      <c r="E188">
        <v>0.92</v>
      </c>
      <c r="H188" t="s">
        <v>184</v>
      </c>
      <c r="I188" t="s">
        <v>35</v>
      </c>
      <c r="J188">
        <v>5.2243000000000004</v>
      </c>
      <c r="K188">
        <v>5.0877999999999997</v>
      </c>
      <c r="L188">
        <v>11.740600000000001</v>
      </c>
      <c r="M188">
        <v>16.401900000000001</v>
      </c>
      <c r="N188">
        <v>8.5107999999999997</v>
      </c>
      <c r="O188">
        <v>7.8356000000000003</v>
      </c>
      <c r="P188">
        <v>32.878</v>
      </c>
      <c r="Q188">
        <v>5.9798999999999998</v>
      </c>
      <c r="R188">
        <v>0.67279999999999995</v>
      </c>
      <c r="T188" s="9"/>
    </row>
    <row r="189" spans="1:20" x14ac:dyDescent="0.2">
      <c r="A189" t="s">
        <v>36</v>
      </c>
      <c r="B189">
        <v>2.5</v>
      </c>
      <c r="C189" t="s">
        <v>37</v>
      </c>
      <c r="D189" t="s">
        <v>38</v>
      </c>
      <c r="E189" t="s">
        <v>116</v>
      </c>
      <c r="H189" t="s">
        <v>117</v>
      </c>
      <c r="I189" t="s">
        <v>17</v>
      </c>
      <c r="J189">
        <v>109.3715</v>
      </c>
      <c r="K189">
        <v>-30.829499999999999</v>
      </c>
      <c r="L189">
        <v>170.8691</v>
      </c>
      <c r="M189">
        <v>359.16030000000001</v>
      </c>
      <c r="N189">
        <v>350.23340000000002</v>
      </c>
      <c r="O189">
        <v>355.27010000000001</v>
      </c>
      <c r="P189">
        <v>382.22770000000003</v>
      </c>
      <c r="Q189">
        <v>438.49400000000003</v>
      </c>
      <c r="R189">
        <v>495.60739999999998</v>
      </c>
      <c r="T189" s="9"/>
    </row>
    <row r="190" spans="1:20" x14ac:dyDescent="0.2">
      <c r="A190" t="s">
        <v>41</v>
      </c>
      <c r="B190">
        <v>5</v>
      </c>
      <c r="C190" t="s">
        <v>42</v>
      </c>
      <c r="D190" t="s">
        <v>43</v>
      </c>
      <c r="E190">
        <v>-2</v>
      </c>
      <c r="F190" t="s">
        <v>44</v>
      </c>
      <c r="G190" t="s">
        <v>33</v>
      </c>
      <c r="H190" t="s">
        <v>201</v>
      </c>
      <c r="I190" t="s">
        <v>35</v>
      </c>
      <c r="J190">
        <v>-1.0628</v>
      </c>
      <c r="K190">
        <v>-10.951499999999999</v>
      </c>
      <c r="L190">
        <v>-3.3220000000000001</v>
      </c>
      <c r="M190">
        <v>-25.329799999999999</v>
      </c>
      <c r="N190">
        <v>15.8369</v>
      </c>
      <c r="O190">
        <v>26.554099999999998</v>
      </c>
      <c r="P190">
        <v>85.290899999999993</v>
      </c>
      <c r="Q190">
        <v>100.64830000000001</v>
      </c>
      <c r="R190">
        <v>2.3218000000000001</v>
      </c>
      <c r="T190" s="9"/>
    </row>
    <row r="191" spans="1:20" x14ac:dyDescent="0.2">
      <c r="A191" t="s">
        <v>47</v>
      </c>
      <c r="B191">
        <v>2</v>
      </c>
      <c r="C191" t="s">
        <v>48</v>
      </c>
      <c r="D191" t="s">
        <v>49</v>
      </c>
      <c r="E191">
        <v>2.5000000000000001E-2</v>
      </c>
      <c r="T191" s="9"/>
    </row>
    <row r="192" spans="1:20" x14ac:dyDescent="0.2">
      <c r="T192" s="9"/>
    </row>
    <row r="193" spans="1:20" x14ac:dyDescent="0.2">
      <c r="A193" s="3" t="s">
        <v>225</v>
      </c>
      <c r="B193" s="3"/>
      <c r="C193" s="3"/>
      <c r="J193" s="18" t="s">
        <v>135</v>
      </c>
      <c r="K193" s="18" t="s">
        <v>10</v>
      </c>
      <c r="L193" s="18" t="s">
        <v>56</v>
      </c>
      <c r="M193" s="18" t="s">
        <v>57</v>
      </c>
      <c r="N193" s="18" t="s">
        <v>149</v>
      </c>
      <c r="O193" s="18" t="s">
        <v>150</v>
      </c>
      <c r="P193" s="18" t="s">
        <v>58</v>
      </c>
      <c r="Q193" s="18" t="s">
        <v>151</v>
      </c>
      <c r="R193" s="18" t="s">
        <v>152</v>
      </c>
      <c r="T193" s="9"/>
    </row>
    <row r="194" spans="1:20" x14ac:dyDescent="0.2">
      <c r="A194" t="s">
        <v>109</v>
      </c>
      <c r="B194" t="s">
        <v>110</v>
      </c>
      <c r="C194" t="s">
        <v>120</v>
      </c>
      <c r="D194" t="s">
        <v>4</v>
      </c>
      <c r="E194" t="s">
        <v>5</v>
      </c>
      <c r="G194" t="s">
        <v>6</v>
      </c>
      <c r="H194" t="s">
        <v>7</v>
      </c>
      <c r="I194" t="s">
        <v>8</v>
      </c>
      <c r="J194">
        <v>1</v>
      </c>
      <c r="K194">
        <v>2</v>
      </c>
      <c r="L194">
        <v>3</v>
      </c>
      <c r="M194">
        <v>4</v>
      </c>
      <c r="N194">
        <v>5</v>
      </c>
      <c r="O194">
        <v>6</v>
      </c>
      <c r="P194">
        <v>7</v>
      </c>
      <c r="Q194">
        <v>8</v>
      </c>
      <c r="R194">
        <v>9</v>
      </c>
      <c r="T194" s="9"/>
    </row>
    <row r="195" spans="1:20" x14ac:dyDescent="0.2">
      <c r="A195" t="s">
        <v>9</v>
      </c>
      <c r="D195" t="s">
        <v>11</v>
      </c>
      <c r="E195">
        <v>30</v>
      </c>
      <c r="F195" t="s">
        <v>12</v>
      </c>
      <c r="H195" t="s">
        <v>13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T195" s="9"/>
    </row>
    <row r="196" spans="1:20" x14ac:dyDescent="0.2">
      <c r="A196" t="s">
        <v>14</v>
      </c>
      <c r="B196" t="s">
        <v>121</v>
      </c>
      <c r="D196" t="s">
        <v>16</v>
      </c>
      <c r="E196">
        <v>216.63</v>
      </c>
      <c r="F196" t="s">
        <v>17</v>
      </c>
      <c r="H196" t="s">
        <v>18</v>
      </c>
      <c r="J196" s="1">
        <v>7.0370370370370375E-2</v>
      </c>
      <c r="K196" s="1">
        <v>7.7245370370370367E-2</v>
      </c>
      <c r="L196" s="1">
        <v>8.4386574074074072E-2</v>
      </c>
      <c r="M196" s="1">
        <v>9.3831018518518508E-2</v>
      </c>
      <c r="N196" s="1">
        <v>9.6643518518518531E-2</v>
      </c>
      <c r="O196" s="1">
        <v>9.7881944444444438E-2</v>
      </c>
      <c r="P196" s="1">
        <v>0.10414351851851851</v>
      </c>
      <c r="Q196" s="1">
        <v>0.10775462962962963</v>
      </c>
      <c r="R196" s="1">
        <v>0.13218749999999999</v>
      </c>
      <c r="T196" s="9"/>
    </row>
    <row r="197" spans="1:20" x14ac:dyDescent="0.2">
      <c r="A197" t="s">
        <v>19</v>
      </c>
      <c r="B197" t="s">
        <v>15</v>
      </c>
      <c r="D197" t="s">
        <v>21</v>
      </c>
      <c r="E197">
        <v>1.8418000000000001</v>
      </c>
      <c r="F197" t="s">
        <v>22</v>
      </c>
      <c r="H197" t="s">
        <v>23</v>
      </c>
      <c r="J197" s="1">
        <v>7.2222222222222229E-2</v>
      </c>
      <c r="K197" s="1">
        <v>7.8923611111111111E-2</v>
      </c>
      <c r="L197" s="1">
        <v>8.5277777777777786E-2</v>
      </c>
      <c r="M197" s="1">
        <v>9.4270833333333345E-2</v>
      </c>
      <c r="N197" s="1">
        <v>9.673611111111112E-2</v>
      </c>
      <c r="O197" s="1">
        <v>9.824074074074074E-2</v>
      </c>
      <c r="P197" s="1">
        <v>0.10440972222222222</v>
      </c>
      <c r="Q197" s="1">
        <v>0.10828703703703703</v>
      </c>
      <c r="R197" s="1">
        <v>0.13315972222222222</v>
      </c>
      <c r="T197" s="9"/>
    </row>
    <row r="198" spans="1:20" x14ac:dyDescent="0.2">
      <c r="A198" t="s">
        <v>24</v>
      </c>
      <c r="B198" t="s">
        <v>122</v>
      </c>
      <c r="D198" t="s">
        <v>25</v>
      </c>
      <c r="E198">
        <v>0</v>
      </c>
      <c r="F198" t="s">
        <v>22</v>
      </c>
      <c r="H198" t="s">
        <v>26</v>
      </c>
      <c r="J198">
        <v>81</v>
      </c>
      <c r="K198">
        <v>72</v>
      </c>
      <c r="L198">
        <v>38</v>
      </c>
      <c r="M198">
        <v>19</v>
      </c>
      <c r="N198">
        <v>4</v>
      </c>
      <c r="O198">
        <v>15</v>
      </c>
      <c r="P198">
        <v>11</v>
      </c>
      <c r="Q198">
        <v>23</v>
      </c>
      <c r="R198">
        <v>42</v>
      </c>
      <c r="T198" s="9"/>
    </row>
    <row r="199" spans="1:20" x14ac:dyDescent="0.2">
      <c r="A199" t="s">
        <v>27</v>
      </c>
      <c r="B199">
        <v>0</v>
      </c>
      <c r="D199" t="s">
        <v>28</v>
      </c>
      <c r="E199">
        <v>101</v>
      </c>
      <c r="F199" t="s">
        <v>29</v>
      </c>
      <c r="H199" t="s">
        <v>123</v>
      </c>
      <c r="I199" t="s">
        <v>17</v>
      </c>
      <c r="J199">
        <v>208.67019999999999</v>
      </c>
      <c r="K199">
        <v>201.23339999999999</v>
      </c>
      <c r="L199">
        <v>185.93950000000001</v>
      </c>
      <c r="M199">
        <v>150.49359999999999</v>
      </c>
      <c r="N199">
        <v>142.18899999999999</v>
      </c>
      <c r="O199">
        <v>139.03229999999999</v>
      </c>
      <c r="P199">
        <v>91.429100000000005</v>
      </c>
      <c r="Q199">
        <v>80.337299999999999</v>
      </c>
      <c r="R199">
        <v>78.126999999999995</v>
      </c>
      <c r="T199" s="9"/>
    </row>
    <row r="200" spans="1:20" x14ac:dyDescent="0.2">
      <c r="A200" t="s">
        <v>31</v>
      </c>
      <c r="B200">
        <v>0</v>
      </c>
      <c r="D200" t="s">
        <v>32</v>
      </c>
      <c r="E200">
        <v>0.92</v>
      </c>
      <c r="H200" t="s">
        <v>185</v>
      </c>
      <c r="I200" t="s">
        <v>35</v>
      </c>
      <c r="J200">
        <v>5.6677</v>
      </c>
      <c r="K200">
        <v>5.2026000000000003</v>
      </c>
      <c r="L200">
        <v>13.350199999999999</v>
      </c>
      <c r="M200">
        <v>19.375900000000001</v>
      </c>
      <c r="N200">
        <v>11.879300000000001</v>
      </c>
      <c r="O200">
        <v>10.892899999999999</v>
      </c>
      <c r="P200">
        <v>41.953000000000003</v>
      </c>
      <c r="Q200">
        <v>-0.57679999999999998</v>
      </c>
      <c r="R200">
        <v>0.69450000000000001</v>
      </c>
      <c r="T200" s="9"/>
    </row>
    <row r="201" spans="1:20" x14ac:dyDescent="0.2">
      <c r="A201" t="s">
        <v>36</v>
      </c>
      <c r="B201">
        <v>2.5</v>
      </c>
      <c r="C201" t="s">
        <v>37</v>
      </c>
      <c r="D201" t="s">
        <v>38</v>
      </c>
      <c r="E201" t="s">
        <v>116</v>
      </c>
      <c r="H201" t="s">
        <v>125</v>
      </c>
      <c r="I201" t="s">
        <v>17</v>
      </c>
      <c r="J201">
        <v>-2.2517999999999998</v>
      </c>
      <c r="K201">
        <v>-254.27950000000001</v>
      </c>
      <c r="L201">
        <v>-78.746799999999993</v>
      </c>
      <c r="M201">
        <v>68.274199999999993</v>
      </c>
      <c r="N201">
        <v>73.896699999999996</v>
      </c>
      <c r="O201">
        <v>80.169499999999999</v>
      </c>
      <c r="P201">
        <v>190.31549999999999</v>
      </c>
      <c r="Q201">
        <v>286.78359999999998</v>
      </c>
      <c r="R201">
        <v>392.09960000000001</v>
      </c>
      <c r="T201" s="9"/>
    </row>
    <row r="202" spans="1:20" x14ac:dyDescent="0.2">
      <c r="A202" t="s">
        <v>41</v>
      </c>
      <c r="B202">
        <v>5</v>
      </c>
      <c r="C202" t="s">
        <v>42</v>
      </c>
      <c r="D202" t="s">
        <v>43</v>
      </c>
      <c r="E202">
        <v>-2</v>
      </c>
      <c r="F202" t="s">
        <v>44</v>
      </c>
      <c r="G202" t="s">
        <v>33</v>
      </c>
      <c r="H202" t="s">
        <v>202</v>
      </c>
      <c r="I202" t="s">
        <v>35</v>
      </c>
      <c r="J202">
        <v>-6.2411000000000003</v>
      </c>
      <c r="K202">
        <v>3.9070999999999998</v>
      </c>
      <c r="L202">
        <v>-3.7387000000000001</v>
      </c>
      <c r="M202">
        <v>-2.4542000000000002</v>
      </c>
      <c r="N202">
        <v>15.144</v>
      </c>
      <c r="O202">
        <v>19.814299999999999</v>
      </c>
      <c r="P202">
        <v>127.62949999999999</v>
      </c>
      <c r="Q202">
        <v>79.286900000000003</v>
      </c>
      <c r="R202">
        <v>14.0908</v>
      </c>
      <c r="T202" s="9"/>
    </row>
    <row r="203" spans="1:20" x14ac:dyDescent="0.2">
      <c r="A203" t="s">
        <v>47</v>
      </c>
      <c r="B203">
        <v>2</v>
      </c>
      <c r="C203" t="s">
        <v>48</v>
      </c>
      <c r="D203" t="s">
        <v>49</v>
      </c>
      <c r="E203">
        <v>2.5000000000000001E-2</v>
      </c>
      <c r="T203" s="9"/>
    </row>
    <row r="204" spans="1:20" x14ac:dyDescent="0.2">
      <c r="T204" s="9"/>
    </row>
    <row r="205" spans="1:20" x14ac:dyDescent="0.2">
      <c r="T205" s="9"/>
    </row>
    <row r="206" spans="1:20" x14ac:dyDescent="0.2">
      <c r="T206" s="9"/>
    </row>
    <row r="207" spans="1:20" x14ac:dyDescent="0.2">
      <c r="T207" s="9"/>
    </row>
    <row r="208" spans="1:20" x14ac:dyDescent="0.2">
      <c r="T208" s="9"/>
    </row>
    <row r="209" spans="20:20" x14ac:dyDescent="0.2">
      <c r="T209" s="9"/>
    </row>
    <row r="210" spans="20:20" x14ac:dyDescent="0.2">
      <c r="T210" s="9"/>
    </row>
    <row r="211" spans="20:20" x14ac:dyDescent="0.2">
      <c r="T211" s="9"/>
    </row>
    <row r="212" spans="20:20" x14ac:dyDescent="0.2">
      <c r="T212" s="9"/>
    </row>
    <row r="213" spans="20:20" x14ac:dyDescent="0.2">
      <c r="T213" s="9"/>
    </row>
    <row r="214" spans="20:20" x14ac:dyDescent="0.2">
      <c r="T214" s="9"/>
    </row>
    <row r="215" spans="20:20" x14ac:dyDescent="0.2">
      <c r="T215" s="9"/>
    </row>
    <row r="216" spans="20:20" x14ac:dyDescent="0.2">
      <c r="T216" s="9"/>
    </row>
    <row r="217" spans="20:20" x14ac:dyDescent="0.2">
      <c r="T217" s="9"/>
    </row>
    <row r="218" spans="20:20" x14ac:dyDescent="0.2">
      <c r="T218" s="9"/>
    </row>
    <row r="219" spans="20:20" x14ac:dyDescent="0.2">
      <c r="T219" s="9"/>
    </row>
    <row r="220" spans="20:20" x14ac:dyDescent="0.2">
      <c r="T220" s="9"/>
    </row>
    <row r="221" spans="20:20" x14ac:dyDescent="0.2">
      <c r="T221" s="9"/>
    </row>
    <row r="222" spans="20:20" x14ac:dyDescent="0.2">
      <c r="T222" s="9"/>
    </row>
    <row r="223" spans="20:20" x14ac:dyDescent="0.2">
      <c r="T223" s="9"/>
    </row>
    <row r="224" spans="20:20" x14ac:dyDescent="0.2">
      <c r="T224" s="9"/>
    </row>
    <row r="225" spans="20:20" x14ac:dyDescent="0.2">
      <c r="T225" s="9"/>
    </row>
    <row r="226" spans="20:20" x14ac:dyDescent="0.2">
      <c r="T226" s="9"/>
    </row>
    <row r="227" spans="20:20" x14ac:dyDescent="0.2">
      <c r="T227" s="9"/>
    </row>
    <row r="228" spans="20:20" x14ac:dyDescent="0.2">
      <c r="T228" s="9"/>
    </row>
    <row r="229" spans="20:20" x14ac:dyDescent="0.2">
      <c r="T229" s="9"/>
    </row>
    <row r="230" spans="20:20" x14ac:dyDescent="0.2">
      <c r="T230" s="9"/>
    </row>
    <row r="231" spans="20:20" x14ac:dyDescent="0.2">
      <c r="T231" s="9"/>
    </row>
    <row r="232" spans="20:20" x14ac:dyDescent="0.2">
      <c r="T232" s="9"/>
    </row>
    <row r="233" spans="20:20" x14ac:dyDescent="0.2">
      <c r="T233" s="9"/>
    </row>
    <row r="234" spans="20:20" x14ac:dyDescent="0.2">
      <c r="T234" s="9"/>
    </row>
    <row r="235" spans="20:20" x14ac:dyDescent="0.2">
      <c r="T235" s="9"/>
    </row>
    <row r="236" spans="20:20" x14ac:dyDescent="0.2">
      <c r="T236" s="9"/>
    </row>
    <row r="237" spans="20:20" x14ac:dyDescent="0.2">
      <c r="T237" s="9"/>
    </row>
    <row r="238" spans="20:20" x14ac:dyDescent="0.2">
      <c r="T238" s="9"/>
    </row>
    <row r="239" spans="20:20" x14ac:dyDescent="0.2">
      <c r="T239" s="9"/>
    </row>
    <row r="240" spans="20:20" x14ac:dyDescent="0.2">
      <c r="T240" s="9"/>
    </row>
    <row r="241" spans="20:20" x14ac:dyDescent="0.2">
      <c r="T241" s="9"/>
    </row>
    <row r="242" spans="20:20" x14ac:dyDescent="0.2">
      <c r="T242" s="9"/>
    </row>
    <row r="243" spans="20:20" x14ac:dyDescent="0.2">
      <c r="T243" s="9"/>
    </row>
    <row r="244" spans="20:20" x14ac:dyDescent="0.2">
      <c r="T244" s="9"/>
    </row>
    <row r="245" spans="20:20" x14ac:dyDescent="0.2">
      <c r="T245" s="9"/>
    </row>
    <row r="246" spans="20:20" x14ac:dyDescent="0.2">
      <c r="T246" s="9"/>
    </row>
    <row r="247" spans="20:20" x14ac:dyDescent="0.2">
      <c r="T247" s="9"/>
    </row>
    <row r="248" spans="20:20" x14ac:dyDescent="0.2">
      <c r="T248" s="9"/>
    </row>
    <row r="249" spans="20:20" x14ac:dyDescent="0.2">
      <c r="T249" s="9"/>
    </row>
    <row r="250" spans="20:20" x14ac:dyDescent="0.2">
      <c r="T250" s="9"/>
    </row>
    <row r="251" spans="20:20" x14ac:dyDescent="0.2">
      <c r="T251" s="9"/>
    </row>
    <row r="252" spans="20:20" x14ac:dyDescent="0.2">
      <c r="T252" s="9"/>
    </row>
    <row r="253" spans="20:20" x14ac:dyDescent="0.2">
      <c r="T253" s="9"/>
    </row>
    <row r="254" spans="20:20" x14ac:dyDescent="0.2">
      <c r="T254" s="9"/>
    </row>
    <row r="255" spans="20:20" x14ac:dyDescent="0.2">
      <c r="T255" s="9"/>
    </row>
    <row r="256" spans="20:20" x14ac:dyDescent="0.2">
      <c r="T256" s="9"/>
    </row>
    <row r="257" spans="20:20" x14ac:dyDescent="0.2">
      <c r="T257" s="9"/>
    </row>
    <row r="258" spans="20:20" x14ac:dyDescent="0.2">
      <c r="T258" s="9"/>
    </row>
    <row r="259" spans="20:20" x14ac:dyDescent="0.2">
      <c r="T259" s="9"/>
    </row>
    <row r="260" spans="20:20" x14ac:dyDescent="0.2">
      <c r="T260" s="9"/>
    </row>
    <row r="261" spans="20:20" x14ac:dyDescent="0.2">
      <c r="T261" s="9"/>
    </row>
    <row r="262" spans="20:20" x14ac:dyDescent="0.2">
      <c r="T262" s="9"/>
    </row>
    <row r="263" spans="20:20" x14ac:dyDescent="0.2">
      <c r="T263" s="9"/>
    </row>
    <row r="264" spans="20:20" x14ac:dyDescent="0.2">
      <c r="T264" s="9"/>
    </row>
    <row r="265" spans="20:20" x14ac:dyDescent="0.2">
      <c r="T265" s="9"/>
    </row>
    <row r="266" spans="20:20" x14ac:dyDescent="0.2">
      <c r="T266" s="9"/>
    </row>
    <row r="267" spans="20:20" x14ac:dyDescent="0.2">
      <c r="T267" s="9"/>
    </row>
    <row r="268" spans="20:20" x14ac:dyDescent="0.2">
      <c r="T268" s="9"/>
    </row>
    <row r="269" spans="20:20" x14ac:dyDescent="0.2">
      <c r="T269" s="9"/>
    </row>
    <row r="270" spans="20:20" x14ac:dyDescent="0.2">
      <c r="T270" s="9"/>
    </row>
    <row r="271" spans="20:20" x14ac:dyDescent="0.2">
      <c r="T271" s="9"/>
    </row>
    <row r="272" spans="20:20" x14ac:dyDescent="0.2">
      <c r="T272" s="9"/>
    </row>
    <row r="273" spans="20:20" x14ac:dyDescent="0.2">
      <c r="T273" s="9"/>
    </row>
    <row r="274" spans="20:20" x14ac:dyDescent="0.2">
      <c r="T274" s="9"/>
    </row>
    <row r="275" spans="20:20" x14ac:dyDescent="0.2">
      <c r="T275" s="9"/>
    </row>
    <row r="276" spans="20:20" x14ac:dyDescent="0.2">
      <c r="T276" s="9"/>
    </row>
    <row r="277" spans="20:20" x14ac:dyDescent="0.2">
      <c r="T277" s="9"/>
    </row>
    <row r="278" spans="20:20" x14ac:dyDescent="0.2">
      <c r="T278" s="9"/>
    </row>
    <row r="279" spans="20:20" x14ac:dyDescent="0.2">
      <c r="T279" s="9"/>
    </row>
    <row r="280" spans="20:20" x14ac:dyDescent="0.2">
      <c r="T280" s="9"/>
    </row>
    <row r="281" spans="20:20" x14ac:dyDescent="0.2">
      <c r="T281" s="9"/>
    </row>
    <row r="282" spans="20:20" x14ac:dyDescent="0.2">
      <c r="T282" s="9"/>
    </row>
    <row r="283" spans="20:20" x14ac:dyDescent="0.2">
      <c r="T283" s="9"/>
    </row>
    <row r="284" spans="20:20" x14ac:dyDescent="0.2">
      <c r="T284" s="9"/>
    </row>
    <row r="285" spans="20:20" x14ac:dyDescent="0.2">
      <c r="T285" s="9"/>
    </row>
    <row r="286" spans="20:20" x14ac:dyDescent="0.2">
      <c r="T286" s="9"/>
    </row>
    <row r="287" spans="20:20" x14ac:dyDescent="0.2">
      <c r="T287" s="9"/>
    </row>
    <row r="288" spans="20:20" x14ac:dyDescent="0.2">
      <c r="T288" s="9"/>
    </row>
    <row r="289" spans="20:20" x14ac:dyDescent="0.2">
      <c r="T289" s="9"/>
    </row>
    <row r="290" spans="20:20" x14ac:dyDescent="0.2">
      <c r="T290" s="9"/>
    </row>
    <row r="291" spans="20:20" x14ac:dyDescent="0.2">
      <c r="T291" s="9"/>
    </row>
    <row r="292" spans="20:20" x14ac:dyDescent="0.2">
      <c r="T292" s="9"/>
    </row>
    <row r="293" spans="20:20" x14ac:dyDescent="0.2">
      <c r="T293" s="9"/>
    </row>
    <row r="294" spans="20:20" x14ac:dyDescent="0.2">
      <c r="T294" s="9"/>
    </row>
    <row r="295" spans="20:20" x14ac:dyDescent="0.2">
      <c r="T295" s="9"/>
    </row>
    <row r="296" spans="20:20" x14ac:dyDescent="0.2">
      <c r="T296" s="9"/>
    </row>
    <row r="297" spans="20:20" x14ac:dyDescent="0.2">
      <c r="T297" s="9"/>
    </row>
    <row r="298" spans="20:20" x14ac:dyDescent="0.2">
      <c r="T298" s="9"/>
    </row>
    <row r="299" spans="20:20" x14ac:dyDescent="0.2">
      <c r="T299" s="9"/>
    </row>
    <row r="300" spans="20:20" x14ac:dyDescent="0.2">
      <c r="T300" s="9"/>
    </row>
    <row r="301" spans="20:20" x14ac:dyDescent="0.2">
      <c r="T301" s="9"/>
    </row>
    <row r="302" spans="20:20" x14ac:dyDescent="0.2">
      <c r="T302" s="9"/>
    </row>
    <row r="303" spans="20:20" x14ac:dyDescent="0.2">
      <c r="T303" s="9"/>
    </row>
    <row r="304" spans="20:20" x14ac:dyDescent="0.2">
      <c r="T304" s="9"/>
    </row>
    <row r="305" spans="20:20" x14ac:dyDescent="0.2">
      <c r="T305" s="9"/>
    </row>
    <row r="306" spans="20:20" x14ac:dyDescent="0.2">
      <c r="T306" s="9"/>
    </row>
    <row r="307" spans="20:20" x14ac:dyDescent="0.2">
      <c r="T307" s="9"/>
    </row>
    <row r="308" spans="20:20" x14ac:dyDescent="0.2">
      <c r="T308" s="9"/>
    </row>
    <row r="309" spans="20:20" x14ac:dyDescent="0.2">
      <c r="T309" s="9"/>
    </row>
    <row r="310" spans="20:20" x14ac:dyDescent="0.2">
      <c r="T310" s="9"/>
    </row>
    <row r="311" spans="20:20" x14ac:dyDescent="0.2">
      <c r="T311" s="9"/>
    </row>
    <row r="312" spans="20:20" x14ac:dyDescent="0.2">
      <c r="T312" s="9"/>
    </row>
    <row r="313" spans="20:20" x14ac:dyDescent="0.2">
      <c r="T313" s="9"/>
    </row>
    <row r="314" spans="20:20" x14ac:dyDescent="0.2">
      <c r="T314" s="9"/>
    </row>
    <row r="315" spans="20:20" x14ac:dyDescent="0.2">
      <c r="T315" s="9"/>
    </row>
    <row r="316" spans="20:20" x14ac:dyDescent="0.2">
      <c r="T316" s="9"/>
    </row>
    <row r="317" spans="20:20" x14ac:dyDescent="0.2">
      <c r="T317" s="9"/>
    </row>
    <row r="318" spans="20:20" x14ac:dyDescent="0.2">
      <c r="T318" s="9"/>
    </row>
    <row r="319" spans="20:20" x14ac:dyDescent="0.2">
      <c r="T319" s="9"/>
    </row>
    <row r="320" spans="20:20" x14ac:dyDescent="0.2">
      <c r="T320" s="9"/>
    </row>
    <row r="321" spans="20:20" x14ac:dyDescent="0.2">
      <c r="T321" s="9"/>
    </row>
    <row r="322" spans="20:20" x14ac:dyDescent="0.2">
      <c r="T322" s="9"/>
    </row>
    <row r="323" spans="20:20" x14ac:dyDescent="0.2">
      <c r="T323" s="9"/>
    </row>
    <row r="324" spans="20:20" x14ac:dyDescent="0.2">
      <c r="T324" s="9"/>
    </row>
    <row r="325" spans="20:20" x14ac:dyDescent="0.2">
      <c r="T325" s="9"/>
    </row>
    <row r="326" spans="20:20" x14ac:dyDescent="0.2">
      <c r="T326" s="9"/>
    </row>
    <row r="327" spans="20:20" x14ac:dyDescent="0.2">
      <c r="T327" s="9"/>
    </row>
    <row r="328" spans="20:20" x14ac:dyDescent="0.2">
      <c r="T328" s="9"/>
    </row>
    <row r="329" spans="20:20" x14ac:dyDescent="0.2">
      <c r="T329" s="9"/>
    </row>
    <row r="330" spans="20:20" x14ac:dyDescent="0.2">
      <c r="T330" s="9"/>
    </row>
    <row r="331" spans="20:20" x14ac:dyDescent="0.2">
      <c r="T331" s="9"/>
    </row>
    <row r="332" spans="20:20" x14ac:dyDescent="0.2">
      <c r="T332" s="9"/>
    </row>
    <row r="333" spans="20:20" x14ac:dyDescent="0.2">
      <c r="T333" s="9"/>
    </row>
    <row r="334" spans="20:20" x14ac:dyDescent="0.2">
      <c r="T334" s="9"/>
    </row>
    <row r="335" spans="20:20" x14ac:dyDescent="0.2">
      <c r="T335" s="9"/>
    </row>
    <row r="336" spans="20:20" x14ac:dyDescent="0.2">
      <c r="T336" s="9"/>
    </row>
    <row r="337" spans="20:20" x14ac:dyDescent="0.2">
      <c r="T337" s="9"/>
    </row>
    <row r="338" spans="20:20" x14ac:dyDescent="0.2">
      <c r="T338" s="9"/>
    </row>
    <row r="339" spans="20:20" x14ac:dyDescent="0.2">
      <c r="T339" s="9"/>
    </row>
    <row r="340" spans="20:20" x14ac:dyDescent="0.2">
      <c r="T340" s="9"/>
    </row>
    <row r="341" spans="20:20" x14ac:dyDescent="0.2">
      <c r="T341" s="9"/>
    </row>
    <row r="342" spans="20:20" x14ac:dyDescent="0.2">
      <c r="T342" s="9"/>
    </row>
    <row r="343" spans="20:20" x14ac:dyDescent="0.2">
      <c r="T343" s="9"/>
    </row>
    <row r="344" spans="20:20" x14ac:dyDescent="0.2">
      <c r="T344" s="9"/>
    </row>
    <row r="345" spans="20:20" x14ac:dyDescent="0.2">
      <c r="T345" s="9"/>
    </row>
    <row r="346" spans="20:20" x14ac:dyDescent="0.2">
      <c r="T346" s="9"/>
    </row>
    <row r="347" spans="20:20" x14ac:dyDescent="0.2">
      <c r="T347" s="9"/>
    </row>
    <row r="348" spans="20:20" x14ac:dyDescent="0.2">
      <c r="T348" s="9"/>
    </row>
    <row r="349" spans="20:20" x14ac:dyDescent="0.2">
      <c r="T349" s="9"/>
    </row>
    <row r="350" spans="20:20" x14ac:dyDescent="0.2">
      <c r="T350" s="9"/>
    </row>
    <row r="351" spans="20:20" x14ac:dyDescent="0.2">
      <c r="T351" s="9"/>
    </row>
    <row r="352" spans="20:20" x14ac:dyDescent="0.2">
      <c r="T352" s="9"/>
    </row>
    <row r="353" spans="20:20" x14ac:dyDescent="0.2">
      <c r="T353" s="9"/>
    </row>
    <row r="354" spans="20:20" x14ac:dyDescent="0.2">
      <c r="T354" s="9"/>
    </row>
    <row r="355" spans="20:20" x14ac:dyDescent="0.2">
      <c r="T355" s="9"/>
    </row>
    <row r="356" spans="20:20" x14ac:dyDescent="0.2">
      <c r="T356" s="9"/>
    </row>
    <row r="357" spans="20:20" x14ac:dyDescent="0.2">
      <c r="T357" s="9"/>
    </row>
    <row r="358" spans="20:20" x14ac:dyDescent="0.2">
      <c r="T358" s="9"/>
    </row>
    <row r="359" spans="20:20" x14ac:dyDescent="0.2">
      <c r="T359" s="9"/>
    </row>
    <row r="360" spans="20:20" x14ac:dyDescent="0.2">
      <c r="T360" s="9"/>
    </row>
    <row r="361" spans="20:20" x14ac:dyDescent="0.2">
      <c r="T361" s="9"/>
    </row>
    <row r="362" spans="20:20" x14ac:dyDescent="0.2">
      <c r="T362" s="9"/>
    </row>
    <row r="363" spans="20:20" x14ac:dyDescent="0.2">
      <c r="T363" s="9"/>
    </row>
  </sheetData>
  <mergeCells count="15">
    <mergeCell ref="BH7:BK7"/>
    <mergeCell ref="BL7:BO7"/>
    <mergeCell ref="AR12:AU12"/>
    <mergeCell ref="AV12:AY12"/>
    <mergeCell ref="AZ12:BC12"/>
    <mergeCell ref="AZ2:BC2"/>
    <mergeCell ref="AV2:AY2"/>
    <mergeCell ref="AR7:AU7"/>
    <mergeCell ref="AV7:AY7"/>
    <mergeCell ref="AZ7:BC7"/>
    <mergeCell ref="BD7:BG7"/>
    <mergeCell ref="AR2:AU2"/>
    <mergeCell ref="BL2:BO2"/>
    <mergeCell ref="BH2:BK2"/>
    <mergeCell ref="BD2:B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RAW sauce</vt:lpstr>
      <vt:lpstr>Respiration</vt:lpstr>
      <vt:lpstr>RCR</vt:lpstr>
      <vt:lpstr>Respiration 2.0</vt:lpstr>
      <vt:lpstr>calc sheet play around</vt:lpstr>
      <vt:lpstr>ATP slope</vt:lpstr>
      <vt:lpstr>ATP concentration</vt:lpstr>
      <vt:lpstr>ATP final adjsuted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Ryan Willis</dc:creator>
  <cp:lastModifiedBy>Microsoft Office User</cp:lastModifiedBy>
  <dcterms:created xsi:type="dcterms:W3CDTF">2017-11-22T01:31:18Z</dcterms:created>
  <dcterms:modified xsi:type="dcterms:W3CDTF">2020-06-24T02:06:08Z</dcterms:modified>
</cp:coreProperties>
</file>